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D:\JOB\2023\カントー\日本港湾協会\data\20250605\技術基準部分改訂修正及び正誤表\正誤表20250401WEB掲載用\"/>
    </mc:Choice>
  </mc:AlternateContent>
  <xr:revisionPtr revIDLastSave="0" documentId="13_ncr:1_{4B4842E8-BE26-4FD1-8AAE-4D7715560816}" xr6:coauthVersionLast="47" xr6:coauthVersionMax="47" xr10:uidLastSave="{00000000-0000-0000-0000-000000000000}"/>
  <bookViews>
    <workbookView xWindow="-38010" yWindow="390" windowWidth="24630" windowHeight="15045" xr2:uid="{00000000-000D-0000-FFFF-FFFF00000000}"/>
  </bookViews>
  <sheets>
    <sheet name="正誤表一覧" sheetId="6" r:id="rId1"/>
    <sheet name="Sheet1" sheetId="7" r:id="rId2"/>
  </sheets>
  <definedNames>
    <definedName name="_xlnm._FilterDatabase" localSheetId="0" hidden="1">正誤表一覧!$A$3:$G$40</definedName>
    <definedName name="_xlnm.Print_Area" localSheetId="0">正誤表一覧!$A$1:$I$100</definedName>
    <definedName name="_xlnm.Print_Titles" localSheetId="0">正誤表一覧!$1:$3</definedName>
  </definedNames>
  <calcPr calcId="191029"/>
  <webPublishing allowPng="1" targetScreenSize="1024x768" codePag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6" l="1"/>
  <c r="H19" i="6"/>
  <c r="I16" i="6"/>
  <c r="I15" i="6"/>
  <c r="H16" i="6"/>
  <c r="H15" i="6"/>
  <c r="I12" i="6"/>
  <c r="H12" i="6"/>
  <c r="I8" i="6"/>
  <c r="H8" i="6"/>
  <c r="I95" i="6"/>
  <c r="H95" i="6"/>
  <c r="I89" i="6"/>
  <c r="H89" i="6"/>
  <c r="I81" i="6"/>
  <c r="H81" i="6"/>
  <c r="I50" i="6"/>
  <c r="H50" i="6"/>
  <c r="I37" i="6"/>
  <c r="H37" i="6"/>
  <c r="I24" i="6"/>
  <c r="H24" i="6"/>
  <c r="I9" i="6"/>
  <c r="H9" i="6"/>
  <c r="I6" i="6"/>
  <c r="H6" i="6"/>
  <c r="I49" i="6"/>
  <c r="H42" i="6"/>
  <c r="I69" i="6"/>
  <c r="I66" i="6"/>
  <c r="I39" i="6"/>
  <c r="I38" i="6"/>
  <c r="I36" i="6"/>
  <c r="I35" i="6"/>
  <c r="I34" i="6"/>
  <c r="I22" i="6"/>
  <c r="I80" i="6" l="1"/>
  <c r="H80" i="6"/>
  <c r="H69" i="6"/>
  <c r="H66" i="6"/>
  <c r="H39" i="6"/>
  <c r="H38" i="6"/>
  <c r="H36" i="6"/>
  <c r="H35" i="6"/>
  <c r="H34" i="6"/>
  <c r="H22" i="6"/>
  <c r="I48" i="6"/>
  <c r="H48" i="6"/>
  <c r="H49" i="6"/>
  <c r="I83" i="6" l="1"/>
  <c r="H83" i="6"/>
  <c r="I82" i="6"/>
  <c r="I79" i="6"/>
  <c r="I97" i="6" l="1"/>
  <c r="I96" i="6"/>
  <c r="H97" i="6"/>
  <c r="H96" i="6"/>
  <c r="I98" i="6"/>
  <c r="H98" i="6"/>
  <c r="H94" i="6"/>
  <c r="I88" i="6"/>
  <c r="I87" i="6"/>
  <c r="H88" i="6"/>
  <c r="H87" i="6"/>
  <c r="H82" i="6"/>
  <c r="H79" i="6"/>
  <c r="I77" i="6"/>
  <c r="H77" i="6"/>
  <c r="I73" i="6"/>
  <c r="H73" i="6"/>
  <c r="H72" i="6"/>
  <c r="I72" i="6"/>
  <c r="I71" i="6"/>
  <c r="H71" i="6"/>
  <c r="I70" i="6"/>
  <c r="H70" i="6"/>
  <c r="I21" i="6"/>
  <c r="I20" i="6"/>
  <c r="H21" i="6"/>
  <c r="H20" i="6"/>
  <c r="I11" i="6"/>
  <c r="I10" i="6"/>
  <c r="H11" i="6"/>
  <c r="H10" i="6"/>
  <c r="I104" i="6" l="1"/>
  <c r="I103" i="6"/>
  <c r="I102" i="6"/>
  <c r="I101" i="6"/>
  <c r="I100" i="6"/>
  <c r="H104" i="6"/>
  <c r="H103" i="6"/>
  <c r="H102" i="6"/>
  <c r="H101" i="6"/>
  <c r="H100" i="6"/>
  <c r="H4" i="6" l="1"/>
  <c r="I84" i="6"/>
  <c r="H65" i="6"/>
  <c r="I65" i="6"/>
  <c r="I64" i="6"/>
  <c r="H64" i="6"/>
  <c r="I57" i="6"/>
  <c r="H57" i="6"/>
  <c r="H52" i="6"/>
  <c r="I52" i="6"/>
  <c r="I51" i="6"/>
  <c r="H51" i="6"/>
  <c r="I7" i="6"/>
  <c r="H7" i="6"/>
  <c r="H5" i="6"/>
  <c r="I5" i="6"/>
  <c r="I4" i="6"/>
  <c r="H13" i="6"/>
  <c r="I14" i="6" l="1"/>
  <c r="I13" i="6" l="1"/>
  <c r="H14" i="6"/>
  <c r="H93" i="6" l="1"/>
  <c r="I93" i="6"/>
  <c r="H56" i="6" l="1"/>
  <c r="H55" i="6"/>
  <c r="I56" i="6"/>
  <c r="I55" i="6"/>
  <c r="I54" i="6"/>
  <c r="H54" i="6"/>
  <c r="I94" i="6"/>
  <c r="I91" i="6"/>
  <c r="H91" i="6"/>
  <c r="H92" i="6"/>
  <c r="I92" i="6"/>
  <c r="I74" i="6"/>
  <c r="H74" i="6"/>
  <c r="H68" i="6"/>
  <c r="I67" i="6"/>
  <c r="H67" i="6"/>
  <c r="I68" i="6"/>
  <c r="H45" i="6"/>
  <c r="I45" i="6"/>
  <c r="I44" i="6"/>
  <c r="H44" i="6"/>
  <c r="I32" i="6"/>
  <c r="H32" i="6"/>
  <c r="I23" i="6" l="1"/>
  <c r="H23" i="6"/>
  <c r="I62" i="6" l="1"/>
  <c r="I60" i="6"/>
  <c r="I25" i="6"/>
  <c r="I18" i="6"/>
  <c r="H90" i="6"/>
  <c r="H86" i="6"/>
  <c r="H62" i="6"/>
  <c r="H60" i="6"/>
  <c r="H59" i="6"/>
  <c r="H53" i="6"/>
  <c r="H41" i="6"/>
  <c r="H33" i="6"/>
  <c r="H30" i="6"/>
  <c r="I99" i="6" l="1"/>
  <c r="I90" i="6"/>
  <c r="I86" i="6"/>
  <c r="I85" i="6"/>
  <c r="I75" i="6"/>
  <c r="I61" i="6"/>
  <c r="I59" i="6"/>
  <c r="I58" i="6"/>
  <c r="I53" i="6"/>
  <c r="I43" i="6"/>
  <c r="I42" i="6"/>
  <c r="I41" i="6"/>
  <c r="I40" i="6"/>
  <c r="I33" i="6"/>
  <c r="I30" i="6"/>
  <c r="I29" i="6"/>
  <c r="I28" i="6"/>
  <c r="I27" i="6"/>
  <c r="I26" i="6"/>
  <c r="I17" i="6"/>
  <c r="H99" i="6" l="1"/>
  <c r="H85" i="6"/>
  <c r="H84" i="6"/>
  <c r="H75" i="6"/>
  <c r="H61" i="6"/>
  <c r="H58" i="6"/>
  <c r="H43" i="6"/>
  <c r="H40" i="6"/>
  <c r="H29" i="6"/>
  <c r="H28" i="6"/>
  <c r="H27" i="6"/>
  <c r="H26" i="6"/>
  <c r="H25" i="6"/>
  <c r="H18" i="6"/>
  <c r="H17" i="6"/>
</calcChain>
</file>

<file path=xl/sharedStrings.xml><?xml version="1.0" encoding="utf-8"?>
<sst xmlns="http://schemas.openxmlformats.org/spreadsheetml/2006/main" count="375" uniqueCount="223">
  <si>
    <t>編</t>
    <rPh sb="0" eb="1">
      <t>ヘン</t>
    </rPh>
    <phoneticPr fontId="1"/>
  </si>
  <si>
    <t>章</t>
    <rPh sb="0" eb="1">
      <t>ショウ</t>
    </rPh>
    <phoneticPr fontId="1"/>
  </si>
  <si>
    <t>項目</t>
    <rPh sb="0" eb="2">
      <t>コウモク</t>
    </rPh>
    <phoneticPr fontId="1"/>
  </si>
  <si>
    <t>作</t>
    <rPh sb="0" eb="1">
      <t>サク</t>
    </rPh>
    <phoneticPr fontId="1"/>
  </si>
  <si>
    <t>施</t>
    <rPh sb="0" eb="1">
      <t>セ</t>
    </rPh>
    <phoneticPr fontId="1"/>
  </si>
  <si>
    <t>No</t>
    <phoneticPr fontId="1"/>
  </si>
  <si>
    <t>施</t>
    <rPh sb="0" eb="1">
      <t>シ</t>
    </rPh>
    <phoneticPr fontId="1"/>
  </si>
  <si>
    <t>〔参考文献〕38）</t>
    <rPh sb="1" eb="3">
      <t>サンコウ</t>
    </rPh>
    <rPh sb="3" eb="5">
      <t>ブンケン</t>
    </rPh>
    <phoneticPr fontId="1"/>
  </si>
  <si>
    <t>〔参考文献〕39）</t>
    <rPh sb="1" eb="3">
      <t>サンコウ</t>
    </rPh>
    <rPh sb="3" eb="5">
      <t>ブンケン</t>
    </rPh>
    <phoneticPr fontId="1"/>
  </si>
  <si>
    <t>2.地盤物性値
2.1地盤物性値の推定(3)①</t>
    <rPh sb="2" eb="7">
      <t>ジバンブッセイチ</t>
    </rPh>
    <rPh sb="11" eb="13">
      <t>ジバン</t>
    </rPh>
    <rPh sb="13" eb="16">
      <t>ブッセイチ</t>
    </rPh>
    <rPh sb="17" eb="19">
      <t>スイテイ</t>
    </rPh>
    <phoneticPr fontId="1"/>
  </si>
  <si>
    <t>2.地盤物性値
2.3.4N値の解釈方法(2)</t>
    <rPh sb="2" eb="7">
      <t>ジバンブッセイチ</t>
    </rPh>
    <rPh sb="14" eb="15">
      <t>チ</t>
    </rPh>
    <rPh sb="16" eb="18">
      <t>カイシャク</t>
    </rPh>
    <rPh sb="18" eb="20">
      <t>ホウホウ</t>
    </rPh>
    <phoneticPr fontId="1"/>
  </si>
  <si>
    <t>2.地盤物性値
2.3.4N値の解釈方法(3)⑥</t>
    <rPh sb="2" eb="7">
      <t>ジバンブッセイチ</t>
    </rPh>
    <rPh sb="14" eb="15">
      <t>チ</t>
    </rPh>
    <rPh sb="16" eb="18">
      <t>カイシャク</t>
    </rPh>
    <rPh sb="18" eb="20">
      <t>ホウホウ</t>
    </rPh>
    <phoneticPr fontId="1"/>
  </si>
  <si>
    <t>2.地盤物性値
2.4.1動的変形定数(4)</t>
    <rPh sb="2" eb="7">
      <t>ジバンブッセイチ</t>
    </rPh>
    <rPh sb="13" eb="15">
      <t>ドウテキ</t>
    </rPh>
    <rPh sb="15" eb="17">
      <t>ヘンケイ</t>
    </rPh>
    <rPh sb="17" eb="19">
      <t>ジョウスウ</t>
    </rPh>
    <phoneticPr fontId="1"/>
  </si>
  <si>
    <t>2.地盤物性値
2.4.1動的変形定数(6)</t>
    <rPh sb="2" eb="7">
      <t>ジバンブッセイチ</t>
    </rPh>
    <rPh sb="13" eb="15">
      <t>ドウテキ</t>
    </rPh>
    <rPh sb="15" eb="17">
      <t>ヘンケイ</t>
    </rPh>
    <rPh sb="17" eb="19">
      <t>ジョウスウ</t>
    </rPh>
    <phoneticPr fontId="1"/>
  </si>
  <si>
    <t>2.土圧
2.3.3見掛けの震度(1)</t>
    <rPh sb="2" eb="4">
      <t>ドアツ</t>
    </rPh>
    <rPh sb="10" eb="12">
      <t>ミカ</t>
    </rPh>
    <rPh sb="14" eb="16">
      <t>シンド</t>
    </rPh>
    <phoneticPr fontId="1"/>
  </si>
  <si>
    <t>3.コンクリート
3.1コンクリート材料(4)</t>
    <rPh sb="18" eb="20">
      <t>ザイリョウ</t>
    </rPh>
    <phoneticPr fontId="1"/>
  </si>
  <si>
    <t>3.基礎
3.5.1地中応力(3)③(a)</t>
    <rPh sb="2" eb="4">
      <t>キソ</t>
    </rPh>
    <rPh sb="10" eb="12">
      <t>チチュウ</t>
    </rPh>
    <rPh sb="12" eb="14">
      <t>オウリョク</t>
    </rPh>
    <phoneticPr fontId="1"/>
  </si>
  <si>
    <t>3.基礎
3.5.5不同沈下(4)④</t>
    <rPh sb="2" eb="4">
      <t>キソ</t>
    </rPh>
    <rPh sb="10" eb="14">
      <t>フトウチンカ</t>
    </rPh>
    <phoneticPr fontId="1"/>
  </si>
  <si>
    <t>5.地盤改良工法
5.4.2性能照査(1)①(ｃ)</t>
    <rPh sb="2" eb="8">
      <t>ジバンカイリョウコウホウ</t>
    </rPh>
    <rPh sb="14" eb="18">
      <t>セイノウショウサ</t>
    </rPh>
    <phoneticPr fontId="1"/>
  </si>
  <si>
    <t>5.地盤改良工法
5.4.2性能照査(2)②(g)</t>
    <rPh sb="2" eb="8">
      <t>ジバンカイリョウコウホウ</t>
    </rPh>
    <rPh sb="14" eb="18">
      <t>セイノウショウサ</t>
    </rPh>
    <phoneticPr fontId="1"/>
  </si>
  <si>
    <t>6.埋立造成
6.2埋立造成のための調査及び条件設定(4)</t>
    <rPh sb="2" eb="4">
      <t>ウメタテ</t>
    </rPh>
    <rPh sb="4" eb="6">
      <t>ゾウセイ</t>
    </rPh>
    <rPh sb="10" eb="14">
      <t>ウメタテゾウセイ</t>
    </rPh>
    <rPh sb="18" eb="20">
      <t>チョウサ</t>
    </rPh>
    <rPh sb="20" eb="21">
      <t>オヨ</t>
    </rPh>
    <rPh sb="22" eb="24">
      <t>ジョウケン</t>
    </rPh>
    <rPh sb="24" eb="26">
      <t>セッテイ</t>
    </rPh>
    <phoneticPr fontId="1"/>
  </si>
  <si>
    <t>2.岸壁
2.3.7矢板壁の全体安定性に関する性能照査(3)⑧(d)</t>
    <rPh sb="2" eb="4">
      <t>ガンペキ</t>
    </rPh>
    <rPh sb="10" eb="12">
      <t>ヤイタ</t>
    </rPh>
    <rPh sb="12" eb="13">
      <t>ヘキ</t>
    </rPh>
    <rPh sb="14" eb="16">
      <t>ゼンタイ</t>
    </rPh>
    <rPh sb="16" eb="19">
      <t>アンテイセイ</t>
    </rPh>
    <rPh sb="20" eb="21">
      <t>カン</t>
    </rPh>
    <rPh sb="23" eb="25">
      <t>セイノウ</t>
    </rPh>
    <rPh sb="25" eb="27">
      <t>ショウサ</t>
    </rPh>
    <phoneticPr fontId="1"/>
  </si>
  <si>
    <t>5.桟橋
5.2.4直杭式横桟橋に関する性能照査(3)④</t>
    <rPh sb="2" eb="4">
      <t>サンバシ</t>
    </rPh>
    <rPh sb="10" eb="11">
      <t>チョク</t>
    </rPh>
    <rPh sb="11" eb="12">
      <t>クイ</t>
    </rPh>
    <rPh sb="12" eb="13">
      <t>シキ</t>
    </rPh>
    <rPh sb="13" eb="14">
      <t>ヨコ</t>
    </rPh>
    <rPh sb="14" eb="16">
      <t>サンバシ</t>
    </rPh>
    <rPh sb="17" eb="18">
      <t>カン</t>
    </rPh>
    <rPh sb="20" eb="22">
      <t>セイノウ</t>
    </rPh>
    <rPh sb="22" eb="24">
      <t>ショウサ</t>
    </rPh>
    <phoneticPr fontId="1"/>
  </si>
  <si>
    <t>5.桟橋
5.6.4性能照査(1)⑤</t>
    <rPh sb="2" eb="4">
      <t>サンバシ</t>
    </rPh>
    <rPh sb="10" eb="12">
      <t>セイノウ</t>
    </rPh>
    <rPh sb="12" eb="14">
      <t>ショウサ</t>
    </rPh>
    <phoneticPr fontId="1"/>
  </si>
  <si>
    <t>9.係留施設の附帯設備等
9.18.3 性能照査(4)③</t>
    <rPh sb="2" eb="6">
      <t>ケイリュウシセツ</t>
    </rPh>
    <rPh sb="7" eb="11">
      <t>フタイセツビ</t>
    </rPh>
    <rPh sb="11" eb="12">
      <t>トウ</t>
    </rPh>
    <rPh sb="20" eb="22">
      <t>セイノウ</t>
    </rPh>
    <rPh sb="22" eb="24">
      <t>ショウサ</t>
    </rPh>
    <phoneticPr fontId="1"/>
  </si>
  <si>
    <t>施</t>
  </si>
  <si>
    <t>頁(H30)</t>
    <rPh sb="0" eb="1">
      <t>ページ</t>
    </rPh>
    <phoneticPr fontId="1"/>
  </si>
  <si>
    <t>5.津波
（4）①</t>
    <rPh sb="2" eb="4">
      <t>ツナミ</t>
    </rPh>
    <phoneticPr fontId="1"/>
  </si>
  <si>
    <t>参
(施)</t>
    <rPh sb="0" eb="1">
      <t>サン</t>
    </rPh>
    <rPh sb="3" eb="4">
      <t>シ</t>
    </rPh>
    <phoneticPr fontId="1"/>
  </si>
  <si>
    <t>1.照査用震度に関する詳細事項
1.2.1グループ1の照査用震度の算出の手順(1)</t>
    <rPh sb="2" eb="7">
      <t>ショウサヨウシンド</t>
    </rPh>
    <rPh sb="8" eb="9">
      <t>カン</t>
    </rPh>
    <rPh sb="11" eb="13">
      <t>ショウサイ</t>
    </rPh>
    <rPh sb="13" eb="15">
      <t>ジコウ</t>
    </rPh>
    <rPh sb="27" eb="32">
      <t>ショウサヨウシンド</t>
    </rPh>
    <rPh sb="33" eb="35">
      <t>サンシュツ</t>
    </rPh>
    <rPh sb="36" eb="38">
      <t>テジュン</t>
    </rPh>
    <phoneticPr fontId="1"/>
  </si>
  <si>
    <t>1 波の回折図</t>
    <rPh sb="2" eb="3">
      <t>ナミ</t>
    </rPh>
    <rPh sb="4" eb="6">
      <t>カイセツ</t>
    </rPh>
    <rPh sb="6" eb="7">
      <t>ズ</t>
    </rPh>
    <phoneticPr fontId="1"/>
  </si>
  <si>
    <t>5.地盤改良工法
5.5.4性能照査(1)①</t>
    <rPh sb="2" eb="8">
      <t>ジバンカイリョウコウホウ</t>
    </rPh>
    <rPh sb="14" eb="18">
      <t>セイノウショウサ</t>
    </rPh>
    <phoneticPr fontId="1"/>
  </si>
  <si>
    <t>2.岸壁
2.3.7矢板壁の全体安定性に関する性能照査(3)⑧(a)</t>
    <rPh sb="2" eb="4">
      <t>ガンペキ</t>
    </rPh>
    <rPh sb="10" eb="12">
      <t>ヤイタ</t>
    </rPh>
    <rPh sb="12" eb="13">
      <t>ヘキ</t>
    </rPh>
    <rPh sb="14" eb="16">
      <t>ゼンタイ</t>
    </rPh>
    <rPh sb="16" eb="19">
      <t>アンテイセイ</t>
    </rPh>
    <rPh sb="20" eb="21">
      <t>カン</t>
    </rPh>
    <rPh sb="23" eb="25">
      <t>セイノウ</t>
    </rPh>
    <rPh sb="25" eb="27">
      <t>ショウサ</t>
    </rPh>
    <phoneticPr fontId="1"/>
  </si>
  <si>
    <t>2.岸壁
2.3.7矢板壁の全体安定性に関する性能照査(3)⑧(c)</t>
    <rPh sb="2" eb="4">
      <t>ガンペキ</t>
    </rPh>
    <rPh sb="10" eb="12">
      <t>ヤイタ</t>
    </rPh>
    <rPh sb="12" eb="13">
      <t>ヘキ</t>
    </rPh>
    <rPh sb="14" eb="16">
      <t>ゼンタイ</t>
    </rPh>
    <rPh sb="16" eb="19">
      <t>アンテイセイ</t>
    </rPh>
    <rPh sb="20" eb="21">
      <t>カン</t>
    </rPh>
    <rPh sb="23" eb="25">
      <t>セイノウ</t>
    </rPh>
    <rPh sb="25" eb="27">
      <t>ショウサ</t>
    </rPh>
    <phoneticPr fontId="1"/>
  </si>
  <si>
    <t>5.桟橋
5.2.4直杭式横桟橋に関する性能照査(3)①(b)</t>
    <rPh sb="2" eb="4">
      <t>サンバシ</t>
    </rPh>
    <rPh sb="10" eb="11">
      <t>チョク</t>
    </rPh>
    <rPh sb="11" eb="12">
      <t>クイ</t>
    </rPh>
    <rPh sb="12" eb="13">
      <t>シキ</t>
    </rPh>
    <rPh sb="13" eb="14">
      <t>ヨコ</t>
    </rPh>
    <rPh sb="14" eb="16">
      <t>サンバシ</t>
    </rPh>
    <rPh sb="17" eb="18">
      <t>カン</t>
    </rPh>
    <rPh sb="20" eb="22">
      <t>セイノウ</t>
    </rPh>
    <rPh sb="22" eb="24">
      <t>ショウサ</t>
    </rPh>
    <phoneticPr fontId="1"/>
  </si>
  <si>
    <t>4.波浪
4.4.7波の打上げ高、越波及び伝達波(1)⑦</t>
    <rPh sb="2" eb="4">
      <t>ハロウ</t>
    </rPh>
    <rPh sb="10" eb="11">
      <t>ナミ</t>
    </rPh>
    <rPh sb="12" eb="14">
      <t>ウチア</t>
    </rPh>
    <rPh sb="15" eb="16">
      <t>ダカ</t>
    </rPh>
    <rPh sb="17" eb="19">
      <t>エッパ</t>
    </rPh>
    <rPh sb="19" eb="20">
      <t>オヨ</t>
    </rPh>
    <rPh sb="21" eb="23">
      <t>デンタツ</t>
    </rPh>
    <rPh sb="23" eb="24">
      <t>ナミ</t>
    </rPh>
    <phoneticPr fontId="1"/>
  </si>
  <si>
    <t>2.鋼材
2.4.2電気防食工法(3)②</t>
    <rPh sb="2" eb="4">
      <t>コウザイ</t>
    </rPh>
    <rPh sb="10" eb="12">
      <t>デンキ</t>
    </rPh>
    <rPh sb="12" eb="14">
      <t>ボウショク</t>
    </rPh>
    <rPh sb="14" eb="16">
      <t>コウホウ</t>
    </rPh>
    <phoneticPr fontId="1"/>
  </si>
  <si>
    <t>「これらによって津波の波高が増加する。高さ10mを越えることがある。」を「これらによって津波の波高が増加し，その波高が10mを越えることがある。」に修正</t>
    <rPh sb="74" eb="76">
      <t>シュウセイ</t>
    </rPh>
    <phoneticPr fontId="1"/>
  </si>
  <si>
    <t>「文献34）参照」を「文献35）参照」に修正</t>
    <rPh sb="11" eb="13">
      <t>ブンケン</t>
    </rPh>
    <rPh sb="16" eb="18">
      <t>サンショウ</t>
    </rPh>
    <rPh sb="20" eb="22">
      <t>シュウセイ</t>
    </rPh>
    <phoneticPr fontId="1"/>
  </si>
  <si>
    <t>「文献33）参照」を「文献34）参照」に修正</t>
    <rPh sb="11" eb="13">
      <t>ブンケン</t>
    </rPh>
    <rPh sb="16" eb="18">
      <t>サンショウ</t>
    </rPh>
    <rPh sb="20" eb="22">
      <t>シュウセイ</t>
    </rPh>
    <phoneticPr fontId="1"/>
  </si>
  <si>
    <t>表-2.1.1　JIS G 3136 「建築用構造圧延鋼材」を「建築構造用圧延鋼材」に修正</t>
    <rPh sb="0" eb="1">
      <t>ヒョウ</t>
    </rPh>
    <rPh sb="20" eb="23">
      <t>ケンチクヨウ</t>
    </rPh>
    <rPh sb="23" eb="25">
      <t>コウゾウ</t>
    </rPh>
    <rPh sb="25" eb="27">
      <t>アツエン</t>
    </rPh>
    <rPh sb="27" eb="29">
      <t>コウザイ</t>
    </rPh>
    <rPh sb="32" eb="34">
      <t>ケンチク</t>
    </rPh>
    <rPh sb="34" eb="36">
      <t>コウゾウ</t>
    </rPh>
    <rPh sb="36" eb="37">
      <t>ヨウ</t>
    </rPh>
    <rPh sb="37" eb="39">
      <t>アツエン</t>
    </rPh>
    <rPh sb="39" eb="41">
      <t>コウザイ</t>
    </rPh>
    <rPh sb="43" eb="45">
      <t>シュウセイ</t>
    </rPh>
    <phoneticPr fontId="1"/>
  </si>
  <si>
    <t>図-2.1.1
・板厚の数値を縦線に合わせる
・SMA490AWの図（線と黒丸）を25mmから16mmに修正</t>
    <rPh sb="0" eb="1">
      <t>ズ</t>
    </rPh>
    <rPh sb="9" eb="11">
      <t>イタアツ</t>
    </rPh>
    <rPh sb="12" eb="14">
      <t>スウチ</t>
    </rPh>
    <rPh sb="15" eb="17">
      <t>タテセン</t>
    </rPh>
    <rPh sb="18" eb="19">
      <t>ア</t>
    </rPh>
    <rPh sb="33" eb="34">
      <t>ズ</t>
    </rPh>
    <rPh sb="35" eb="36">
      <t>セン</t>
    </rPh>
    <rPh sb="37" eb="39">
      <t>クロマル</t>
    </rPh>
    <rPh sb="52" eb="54">
      <t>シュウセイ</t>
    </rPh>
    <phoneticPr fontId="1"/>
  </si>
  <si>
    <t>「本溶接部材」を「本溶接部」に修正</t>
    <rPh sb="1" eb="2">
      <t>ホン</t>
    </rPh>
    <rPh sb="2" eb="4">
      <t>ヨウセツ</t>
    </rPh>
    <rPh sb="4" eb="6">
      <t>ブザイ</t>
    </rPh>
    <rPh sb="9" eb="10">
      <t>ホン</t>
    </rPh>
    <rPh sb="10" eb="13">
      <t>ヨウセツブ</t>
    </rPh>
    <rPh sb="15" eb="17">
      <t>シュウセイ</t>
    </rPh>
    <phoneticPr fontId="1"/>
  </si>
  <si>
    <t>上から6行目「0.11S」を「 0.11ΔS」に修正</t>
    <rPh sb="0" eb="1">
      <t>ウエ</t>
    </rPh>
    <rPh sb="4" eb="6">
      <t>ギョウメ</t>
    </rPh>
    <rPh sb="24" eb="26">
      <t>シュウセイ</t>
    </rPh>
    <phoneticPr fontId="1"/>
  </si>
  <si>
    <t>p'の説明の「圧密圧力」を「圧密圧力増分」に修正</t>
    <phoneticPr fontId="1"/>
  </si>
  <si>
    <t>説明文中の「沈下量（⊿S）」を「残留沈下量（⊿S）」に修正</t>
    <phoneticPr fontId="1"/>
  </si>
  <si>
    <t>上から7行目：「シルト分」を「細粒分」に修正</t>
    <rPh sb="0" eb="1">
      <t>ウエ</t>
    </rPh>
    <rPh sb="4" eb="6">
      <t>ギョウメ</t>
    </rPh>
    <phoneticPr fontId="1"/>
  </si>
  <si>
    <t>説明文「本章5.2.5レベル2地震動に対する偶発状態における性能照査」を「本章5.2.6構造部材に関する性能照査」に修正</t>
    <rPh sb="0" eb="3">
      <t>セツメイブン</t>
    </rPh>
    <rPh sb="4" eb="6">
      <t>ホンショウ</t>
    </rPh>
    <rPh sb="15" eb="18">
      <t>ジシンドウ</t>
    </rPh>
    <rPh sb="19" eb="20">
      <t>タイ</t>
    </rPh>
    <rPh sb="22" eb="24">
      <t>グウハツ</t>
    </rPh>
    <rPh sb="24" eb="26">
      <t>ジョウタイ</t>
    </rPh>
    <rPh sb="30" eb="32">
      <t>セイノウ</t>
    </rPh>
    <rPh sb="32" eb="34">
      <t>ショウサ</t>
    </rPh>
    <rPh sb="37" eb="39">
      <t>ホンショウ</t>
    </rPh>
    <rPh sb="44" eb="46">
      <t>コウゾウ</t>
    </rPh>
    <rPh sb="46" eb="48">
      <t>ブザイ</t>
    </rPh>
    <rPh sb="49" eb="50">
      <t>カン</t>
    </rPh>
    <rPh sb="52" eb="54">
      <t>セイノウ</t>
    </rPh>
    <rPh sb="54" eb="56">
      <t>ショウサ</t>
    </rPh>
    <rPh sb="58" eb="60">
      <t>シュウセイ</t>
    </rPh>
    <phoneticPr fontId="1"/>
  </si>
  <si>
    <t>修正内容</t>
    <rPh sb="0" eb="2">
      <t>シュウセイ</t>
    </rPh>
    <rPh sb="2" eb="4">
      <t>ナイヨウ</t>
    </rPh>
    <phoneticPr fontId="1"/>
  </si>
  <si>
    <t>1.照査用震度に関する詳細事項
1.2.1グループ1の照査用震度の算出の手順(5)</t>
    <phoneticPr fontId="1"/>
  </si>
  <si>
    <t>2.構造物の部材
2.2.3作用</t>
    <phoneticPr fontId="1"/>
  </si>
  <si>
    <t>表-2.2.5の内部土圧に関する永続状態の「検討しない」を「1.1D+1.1S」に修正</t>
    <rPh sb="0" eb="1">
      <t>ヒョウ</t>
    </rPh>
    <rPh sb="41" eb="43">
      <t>シュウセイ</t>
    </rPh>
    <phoneticPr fontId="1"/>
  </si>
  <si>
    <t>日付</t>
  </si>
  <si>
    <t>正
訂正後の内容を掲載しています</t>
    <rPh sb="0" eb="1">
      <t>セイ</t>
    </rPh>
    <rPh sb="2" eb="4">
      <t>テイセイ</t>
    </rPh>
    <rPh sb="4" eb="5">
      <t>ゴ</t>
    </rPh>
    <rPh sb="6" eb="8">
      <t>ナイヨウ</t>
    </rPh>
    <rPh sb="9" eb="11">
      <t>ケイサイ</t>
    </rPh>
    <phoneticPr fontId="1"/>
  </si>
  <si>
    <t>誤
訂正箇所を明示しています</t>
    <rPh sb="0" eb="1">
      <t>ゴ</t>
    </rPh>
    <rPh sb="2" eb="4">
      <t>テイセイ</t>
    </rPh>
    <rPh sb="4" eb="6">
      <t>カショ</t>
    </rPh>
    <rPh sb="7" eb="9">
      <t>メイジ</t>
    </rPh>
    <phoneticPr fontId="1"/>
  </si>
  <si>
    <t>「図-2.1.2　地盤物性値の特性値の設定手順の例」の3段目
「導出値に対する計測値のばらつき」を「推定値に対する導出値のばらつき」に修正</t>
    <rPh sb="1" eb="2">
      <t>ズ</t>
    </rPh>
    <rPh sb="9" eb="11">
      <t>ジバン</t>
    </rPh>
    <rPh sb="11" eb="14">
      <t>ブッセイチ</t>
    </rPh>
    <rPh sb="15" eb="18">
      <t>トクセイチ</t>
    </rPh>
    <rPh sb="19" eb="21">
      <t>セッテイ</t>
    </rPh>
    <rPh sb="21" eb="23">
      <t>テジュン</t>
    </rPh>
    <rPh sb="24" eb="25">
      <t>レイ</t>
    </rPh>
    <rPh sb="28" eb="30">
      <t>ダンメ</t>
    </rPh>
    <rPh sb="32" eb="34">
      <t>ドウシュツ</t>
    </rPh>
    <rPh sb="34" eb="35">
      <t>チ</t>
    </rPh>
    <rPh sb="36" eb="37">
      <t>タイ</t>
    </rPh>
    <rPh sb="39" eb="42">
      <t>ケイソクチ</t>
    </rPh>
    <rPh sb="50" eb="53">
      <t>スイテイチ</t>
    </rPh>
    <rPh sb="54" eb="55">
      <t>タイ</t>
    </rPh>
    <rPh sb="57" eb="59">
      <t>ドウシュツ</t>
    </rPh>
    <rPh sb="59" eb="60">
      <t>チ</t>
    </rPh>
    <rPh sb="67" eb="69">
      <t>シュウセイ</t>
    </rPh>
    <phoneticPr fontId="1"/>
  </si>
  <si>
    <t>表-5.2.2軸方向圧縮降伏応力度
各材質におけるc)の分母の式の符号を「－」から「＋」に修正</t>
    <rPh sb="0" eb="1">
      <t>ヒョウ</t>
    </rPh>
    <rPh sb="7" eb="10">
      <t>ジクホウコウ</t>
    </rPh>
    <rPh sb="10" eb="12">
      <t>アッシュク</t>
    </rPh>
    <rPh sb="12" eb="14">
      <t>コウフク</t>
    </rPh>
    <rPh sb="14" eb="16">
      <t>オウリョク</t>
    </rPh>
    <rPh sb="16" eb="17">
      <t>ド</t>
    </rPh>
    <rPh sb="18" eb="19">
      <t>カク</t>
    </rPh>
    <rPh sb="19" eb="21">
      <t>ザイシツ</t>
    </rPh>
    <rPh sb="28" eb="30">
      <t>ブンボ</t>
    </rPh>
    <rPh sb="31" eb="32">
      <t>シキ</t>
    </rPh>
    <rPh sb="33" eb="35">
      <t>フゴウ</t>
    </rPh>
    <rPh sb="45" eb="47">
      <t>シュウセイ</t>
    </rPh>
    <phoneticPr fontId="1"/>
  </si>
  <si>
    <r>
      <t>下から5</t>
    </r>
    <r>
      <rPr>
        <sz val="11"/>
        <rFont val="ＭＳ ゴシック"/>
        <family val="2"/>
        <charset val="128"/>
      </rPr>
      <t>行目「この考え方を取り入れたのが、液状化の判定である」の参考文献</t>
    </r>
    <r>
      <rPr>
        <sz val="11"/>
        <rFont val="ＭＳ ゴシック"/>
        <family val="3"/>
        <charset val="128"/>
      </rPr>
      <t>「27」</t>
    </r>
    <r>
      <rPr>
        <sz val="11"/>
        <rFont val="ＭＳ ゴシック"/>
        <family val="2"/>
        <charset val="128"/>
      </rPr>
      <t>を「30」に修正</t>
    </r>
    <rPh sb="0" eb="1">
      <t>シタ</t>
    </rPh>
    <rPh sb="4" eb="6">
      <t>ギョウメ</t>
    </rPh>
    <rPh sb="9" eb="10">
      <t>カンガ</t>
    </rPh>
    <rPh sb="11" eb="12">
      <t>カタ</t>
    </rPh>
    <rPh sb="13" eb="14">
      <t>ト</t>
    </rPh>
    <rPh sb="15" eb="16">
      <t>イ</t>
    </rPh>
    <rPh sb="21" eb="24">
      <t>エキジョウカ</t>
    </rPh>
    <rPh sb="25" eb="27">
      <t>ハンテイ</t>
    </rPh>
    <rPh sb="32" eb="34">
      <t>サンコウ</t>
    </rPh>
    <rPh sb="34" eb="36">
      <t>ブンケン</t>
    </rPh>
    <rPh sb="46" eb="48">
      <t>シュウセイ</t>
    </rPh>
    <phoneticPr fontId="1"/>
  </si>
  <si>
    <r>
      <t>下から</t>
    </r>
    <r>
      <rPr>
        <sz val="11"/>
        <rFont val="ＭＳ ゴシック"/>
        <family val="2"/>
        <charset val="128"/>
      </rPr>
      <t>3行目「自由落下させた時のエネルギーの60%が先端に伝達した時のN値を国際標準値としている」の参考文献</t>
    </r>
    <r>
      <rPr>
        <sz val="11"/>
        <rFont val="ＭＳ ゴシック"/>
        <family val="3"/>
        <charset val="128"/>
      </rPr>
      <t>「30」</t>
    </r>
    <r>
      <rPr>
        <sz val="11"/>
        <rFont val="ＭＳ ゴシック"/>
        <family val="2"/>
        <charset val="128"/>
      </rPr>
      <t>を「31」に修正</t>
    </r>
    <rPh sb="0" eb="1">
      <t>シタ</t>
    </rPh>
    <rPh sb="4" eb="6">
      <t>ギョウメ</t>
    </rPh>
    <rPh sb="7" eb="9">
      <t>ジユウ</t>
    </rPh>
    <rPh sb="9" eb="11">
      <t>ラッカ</t>
    </rPh>
    <rPh sb="14" eb="15">
      <t>トキ</t>
    </rPh>
    <rPh sb="26" eb="28">
      <t>センタン</t>
    </rPh>
    <rPh sb="29" eb="31">
      <t>デンタツ</t>
    </rPh>
    <rPh sb="33" eb="34">
      <t>トキ</t>
    </rPh>
    <rPh sb="36" eb="37">
      <t>チ</t>
    </rPh>
    <rPh sb="38" eb="40">
      <t>コクサイ</t>
    </rPh>
    <rPh sb="40" eb="42">
      <t>ヒョウジュン</t>
    </rPh>
    <rPh sb="42" eb="43">
      <t>チ</t>
    </rPh>
    <rPh sb="50" eb="52">
      <t>サンコウ</t>
    </rPh>
    <rPh sb="52" eb="54">
      <t>ブンケン</t>
    </rPh>
    <rPh sb="64" eb="66">
      <t>シュウセイ</t>
    </rPh>
    <phoneticPr fontId="1"/>
  </si>
  <si>
    <r>
      <t>図</t>
    </r>
    <r>
      <rPr>
        <sz val="11"/>
        <rFont val="ＭＳ ゴシック"/>
        <family val="3"/>
        <charset val="128"/>
      </rPr>
      <t>-</t>
    </r>
    <r>
      <rPr>
        <sz val="11"/>
        <rFont val="ＭＳ ゴシック"/>
        <family val="2"/>
        <charset val="128"/>
      </rPr>
      <t>2.4.2　せん断弾性係数・減衰定数とせん断ひずみ振幅　の第2縦軸のラベルに「h」を追加</t>
    </r>
    <rPh sb="0" eb="1">
      <t>ズ</t>
    </rPh>
    <rPh sb="10" eb="11">
      <t>ダン</t>
    </rPh>
    <rPh sb="11" eb="13">
      <t>ダンセイ</t>
    </rPh>
    <rPh sb="13" eb="15">
      <t>ケイスウ</t>
    </rPh>
    <rPh sb="16" eb="18">
      <t>ゲンスイ</t>
    </rPh>
    <rPh sb="18" eb="20">
      <t>ジョウスウ</t>
    </rPh>
    <rPh sb="23" eb="24">
      <t>ダン</t>
    </rPh>
    <rPh sb="27" eb="29">
      <t>シンプク</t>
    </rPh>
    <rPh sb="31" eb="32">
      <t>ダイ</t>
    </rPh>
    <rPh sb="33" eb="35">
      <t>タテジク</t>
    </rPh>
    <rPh sb="44" eb="46">
      <t>ツイカ</t>
    </rPh>
    <phoneticPr fontId="1"/>
  </si>
  <si>
    <r>
      <t>図-2.4.3　S波速度推定精度　の参考文献</t>
    </r>
    <r>
      <rPr>
        <sz val="11"/>
        <rFont val="ＭＳ ゴシック"/>
        <family val="3"/>
        <charset val="128"/>
      </rPr>
      <t>「38」</t>
    </r>
    <r>
      <rPr>
        <sz val="11"/>
        <rFont val="ＭＳ ゴシック"/>
        <family val="2"/>
        <charset val="128"/>
      </rPr>
      <t>を「36」に修正</t>
    </r>
    <rPh sb="18" eb="20">
      <t>サンコウ</t>
    </rPh>
    <rPh sb="20" eb="22">
      <t>ブンケン</t>
    </rPh>
    <rPh sb="32" eb="34">
      <t>シュウセイ</t>
    </rPh>
    <phoneticPr fontId="1"/>
  </si>
  <si>
    <r>
      <t>式(2.3.7)分子最終項の「γ」を「γ</t>
    </r>
    <r>
      <rPr>
        <vertAlign val="subscript"/>
        <sz val="11"/>
        <rFont val="ＭＳ ゴシック"/>
        <family val="2"/>
        <charset val="128"/>
      </rPr>
      <t>sat</t>
    </r>
    <r>
      <rPr>
        <sz val="11"/>
        <rFont val="ＭＳ ゴシック"/>
        <family val="2"/>
        <charset val="128"/>
      </rPr>
      <t>」に修正</t>
    </r>
    <rPh sb="0" eb="1">
      <t>シキ</t>
    </rPh>
    <rPh sb="8" eb="10">
      <t>ブンシ</t>
    </rPh>
    <rPh sb="10" eb="12">
      <t>サイシュウ</t>
    </rPh>
    <rPh sb="12" eb="13">
      <t>コウ</t>
    </rPh>
    <rPh sb="25" eb="27">
      <t>シュウセイ</t>
    </rPh>
    <phoneticPr fontId="1"/>
  </si>
  <si>
    <r>
      <t>2.鋼材
2.1一般</t>
    </r>
    <r>
      <rPr>
        <sz val="11"/>
        <rFont val="ＭＳ ゴシック"/>
        <family val="3"/>
        <charset val="128"/>
      </rPr>
      <t>(1)</t>
    </r>
    <rPh sb="2" eb="4">
      <t>コウザイ</t>
    </rPh>
    <rPh sb="8" eb="10">
      <t>イッパン</t>
    </rPh>
    <phoneticPr fontId="1"/>
  </si>
  <si>
    <r>
      <t>式(3.5.5)の変数 β</t>
    </r>
    <r>
      <rPr>
        <vertAlign val="subscript"/>
        <sz val="11"/>
        <rFont val="ＭＳ ゴシック"/>
        <family val="2"/>
        <charset val="128"/>
      </rPr>
      <t xml:space="preserve"> </t>
    </r>
    <r>
      <rPr>
        <sz val="11"/>
        <rFont val="ＭＳ ゴシック"/>
        <family val="2"/>
        <charset val="128"/>
      </rPr>
      <t>の説明：「通常 α = 30°」を「 通常 β = 55°」に修正</t>
    </r>
    <rPh sb="0" eb="1">
      <t>シキ</t>
    </rPh>
    <rPh sb="9" eb="11">
      <t>ヘンスウ</t>
    </rPh>
    <rPh sb="15" eb="17">
      <t>セツメイ</t>
    </rPh>
    <rPh sb="19" eb="21">
      <t>ツウジョウ</t>
    </rPh>
    <rPh sb="45" eb="47">
      <t>シュウセイ</t>
    </rPh>
    <phoneticPr fontId="1"/>
  </si>
  <si>
    <r>
      <t>式中の記号の説明　「</t>
    </r>
    <r>
      <rPr>
        <sz val="11"/>
        <rFont val="ＭＳ ゴシック"/>
        <family val="3"/>
        <charset val="128"/>
      </rPr>
      <t>c</t>
    </r>
    <r>
      <rPr>
        <vertAlign val="subscript"/>
        <sz val="11"/>
        <rFont val="ＭＳ ゴシック"/>
        <family val="3"/>
        <charset val="128"/>
      </rPr>
      <t>v</t>
    </r>
    <r>
      <rPr>
        <sz val="11"/>
        <rFont val="ＭＳ ゴシック"/>
        <family val="2"/>
        <charset val="128"/>
      </rPr>
      <t>」を「</t>
    </r>
    <r>
      <rPr>
        <sz val="11"/>
        <rFont val="ＭＳ ゴシック"/>
        <family val="3"/>
        <charset val="128"/>
      </rPr>
      <t>c</t>
    </r>
    <r>
      <rPr>
        <vertAlign val="subscript"/>
        <sz val="11"/>
        <rFont val="ＭＳ ゴシック"/>
        <family val="3"/>
        <charset val="128"/>
      </rPr>
      <t>h</t>
    </r>
    <r>
      <rPr>
        <sz val="11"/>
        <rFont val="ＭＳ ゴシック"/>
        <family val="2"/>
        <charset val="128"/>
      </rPr>
      <t>」に修正</t>
    </r>
    <rPh sb="0" eb="2">
      <t>シキチュウ</t>
    </rPh>
    <rPh sb="3" eb="5">
      <t>キゴウ</t>
    </rPh>
    <rPh sb="6" eb="8">
      <t>セツメイ</t>
    </rPh>
    <rPh sb="19" eb="21">
      <t>シュウセイ</t>
    </rPh>
    <phoneticPr fontId="1"/>
  </si>
  <si>
    <r>
      <t>式中の下付き文字の8と9の前に下付き文字「n」を追加
「 W</t>
    </r>
    <r>
      <rPr>
        <vertAlign val="subscript"/>
        <sz val="11"/>
        <rFont val="ＭＳ ゴシック"/>
        <family val="2"/>
        <charset val="128"/>
      </rPr>
      <t>8k</t>
    </r>
    <r>
      <rPr>
        <sz val="11"/>
        <rFont val="ＭＳ ゴシック"/>
        <family val="2"/>
        <charset val="128"/>
      </rPr>
      <t xml:space="preserve"> 」⇒「 W</t>
    </r>
    <r>
      <rPr>
        <vertAlign val="subscript"/>
        <sz val="11"/>
        <rFont val="ＭＳ ゴシック"/>
        <family val="2"/>
        <charset val="128"/>
      </rPr>
      <t>n8k</t>
    </r>
    <r>
      <rPr>
        <sz val="11"/>
        <rFont val="ＭＳ ゴシック"/>
        <family val="2"/>
        <charset val="128"/>
      </rPr>
      <t xml:space="preserve"> 」
「 W</t>
    </r>
    <r>
      <rPr>
        <vertAlign val="subscript"/>
        <sz val="11"/>
        <rFont val="ＭＳ ゴシック"/>
        <family val="2"/>
        <charset val="128"/>
      </rPr>
      <t>9k</t>
    </r>
    <r>
      <rPr>
        <sz val="11"/>
        <rFont val="ＭＳ ゴシック"/>
        <family val="2"/>
        <charset val="128"/>
      </rPr>
      <t xml:space="preserve"> 」⇒「 W</t>
    </r>
    <r>
      <rPr>
        <vertAlign val="subscript"/>
        <sz val="11"/>
        <rFont val="ＭＳ ゴシック"/>
        <family val="2"/>
        <charset val="128"/>
      </rPr>
      <t>n9k</t>
    </r>
    <r>
      <rPr>
        <sz val="11"/>
        <rFont val="ＭＳ ゴシック"/>
        <family val="2"/>
        <charset val="128"/>
      </rPr>
      <t xml:space="preserve"> 」</t>
    </r>
    <rPh sb="0" eb="2">
      <t>シキチュウ</t>
    </rPh>
    <phoneticPr fontId="1"/>
  </si>
  <si>
    <r>
      <t>式中で使用されていないパラメータの削除
「R</t>
    </r>
    <r>
      <rPr>
        <sz val="11"/>
        <rFont val="ＭＳ ゴシック"/>
        <family val="3"/>
        <charset val="128"/>
      </rPr>
      <t>1</t>
    </r>
    <r>
      <rPr>
        <sz val="11"/>
        <rFont val="ＭＳ ゴシック"/>
        <family val="2"/>
        <charset val="128"/>
      </rPr>
      <t>：改良体における</t>
    </r>
    <r>
      <rPr>
        <sz val="11"/>
        <rFont val="ＭＳ ゴシック"/>
        <family val="3"/>
        <charset val="128"/>
      </rPr>
      <t>長</t>
    </r>
    <r>
      <rPr>
        <sz val="11"/>
        <rFont val="ＭＳ ゴシック"/>
        <family val="2"/>
        <charset val="128"/>
      </rPr>
      <t>壁の割合」⇒ 削除</t>
    </r>
    <rPh sb="0" eb="1">
      <t>シキ</t>
    </rPh>
    <rPh sb="1" eb="2">
      <t>ナカ</t>
    </rPh>
    <rPh sb="3" eb="5">
      <t>シヨウ</t>
    </rPh>
    <rPh sb="17" eb="19">
      <t>サクジョ</t>
    </rPh>
    <rPh sb="24" eb="26">
      <t>カイリョウ</t>
    </rPh>
    <rPh sb="26" eb="27">
      <t>タイ</t>
    </rPh>
    <rPh sb="31" eb="33">
      <t>オサカベ</t>
    </rPh>
    <rPh sb="34" eb="36">
      <t>ワリアイ</t>
    </rPh>
    <rPh sb="39" eb="41">
      <t>サクジョ</t>
    </rPh>
    <phoneticPr fontId="1"/>
  </si>
  <si>
    <r>
      <t>シミラリティナンバーを表す式のλをlに修正
ω：シミラリティナンバー（=ρλ</t>
    </r>
    <r>
      <rPr>
        <vertAlign val="subscript"/>
        <sz val="11"/>
        <rFont val="ＭＳ ゴシック"/>
        <family val="2"/>
        <charset val="128"/>
      </rPr>
      <t>h</t>
    </r>
    <r>
      <rPr>
        <sz val="11"/>
        <rFont val="ＭＳ ゴシック"/>
        <family val="2"/>
        <charset val="128"/>
      </rPr>
      <t>）⇒ω：シミラリティナンバー（=ρl</t>
    </r>
    <r>
      <rPr>
        <vertAlign val="subscript"/>
        <sz val="11"/>
        <rFont val="ＭＳ ゴシック"/>
        <family val="2"/>
        <charset val="128"/>
      </rPr>
      <t>h</t>
    </r>
    <r>
      <rPr>
        <sz val="11"/>
        <rFont val="ＭＳ ゴシック"/>
        <family val="2"/>
        <charset val="128"/>
      </rPr>
      <t>）</t>
    </r>
    <rPh sb="11" eb="12">
      <t>アラワ</t>
    </rPh>
    <rPh sb="13" eb="14">
      <t>シキ</t>
    </rPh>
    <rPh sb="19" eb="21">
      <t>シュウセイ</t>
    </rPh>
    <phoneticPr fontId="1"/>
  </si>
  <si>
    <r>
      <t>図-2.3.15の横軸を表すωの式のlの添字hを下付きに修正。また、Hの添字のIをTに修正
ω＝ρlh＝(H</t>
    </r>
    <r>
      <rPr>
        <vertAlign val="subscript"/>
        <sz val="11"/>
        <rFont val="ＭＳ ゴシック"/>
        <family val="2"/>
        <charset val="128"/>
      </rPr>
      <t>I</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　</t>
    </r>
    <r>
      <rPr>
        <sz val="11"/>
        <rFont val="ＭＳ ゴシック"/>
        <family val="2"/>
        <charset val="128"/>
      </rPr>
      <t>⇒　ω＝ρl</t>
    </r>
    <r>
      <rPr>
        <vertAlign val="subscript"/>
        <sz val="11"/>
        <rFont val="ＭＳ ゴシック"/>
        <family val="2"/>
        <charset val="128"/>
      </rPr>
      <t>h</t>
    </r>
    <r>
      <rPr>
        <sz val="11"/>
        <rFont val="ＭＳ ゴシック"/>
        <family val="2"/>
        <charset val="128"/>
      </rPr>
      <t>＝(H</t>
    </r>
    <r>
      <rPr>
        <vertAlign val="subscript"/>
        <sz val="11"/>
        <rFont val="ＭＳ ゴシック"/>
        <family val="2"/>
        <charset val="128"/>
      </rPr>
      <t>T</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t>
    </r>
    <r>
      <rPr>
        <sz val="11"/>
        <rFont val="ＭＳ ゴシック"/>
        <family val="2"/>
        <charset val="128"/>
      </rPr>
      <t>　</t>
    </r>
    <rPh sb="0" eb="1">
      <t>ズ</t>
    </rPh>
    <rPh sb="9" eb="11">
      <t>ヨコジク</t>
    </rPh>
    <rPh sb="12" eb="13">
      <t>アラワ</t>
    </rPh>
    <rPh sb="16" eb="17">
      <t>シキ</t>
    </rPh>
    <rPh sb="20" eb="21">
      <t>ソ</t>
    </rPh>
    <rPh sb="21" eb="22">
      <t>ジ</t>
    </rPh>
    <rPh sb="24" eb="25">
      <t>シタ</t>
    </rPh>
    <rPh sb="25" eb="26">
      <t>ツ</t>
    </rPh>
    <rPh sb="28" eb="30">
      <t>シュウセイ</t>
    </rPh>
    <rPh sb="36" eb="37">
      <t>ソウ</t>
    </rPh>
    <rPh sb="37" eb="38">
      <t>ジ</t>
    </rPh>
    <rPh sb="43" eb="45">
      <t>シュウセイ</t>
    </rPh>
    <phoneticPr fontId="1"/>
  </si>
  <si>
    <r>
      <t>2.岸壁
2.3.7矢板壁の全体安定性に関する性能照査(3)⑧</t>
    </r>
    <r>
      <rPr>
        <sz val="11"/>
        <rFont val="ＭＳ ゴシック"/>
        <family val="3"/>
        <charset val="128"/>
      </rPr>
      <t>(d)</t>
    </r>
    <rPh sb="2" eb="4">
      <t>ガンペキ</t>
    </rPh>
    <rPh sb="10" eb="12">
      <t>ヤイタ</t>
    </rPh>
    <rPh sb="12" eb="13">
      <t>ヘキ</t>
    </rPh>
    <rPh sb="14" eb="16">
      <t>ゼンタイ</t>
    </rPh>
    <rPh sb="16" eb="19">
      <t>アンテイセイ</t>
    </rPh>
    <rPh sb="20" eb="21">
      <t>カン</t>
    </rPh>
    <rPh sb="23" eb="25">
      <t>セイノウ</t>
    </rPh>
    <rPh sb="25" eb="27">
      <t>ショウサ</t>
    </rPh>
    <phoneticPr fontId="1"/>
  </si>
  <si>
    <r>
      <t>図-2.3.16と図-2.3.17の横軸を表すωの式のHの添字のIをTに修正
ω＝ρl</t>
    </r>
    <r>
      <rPr>
        <vertAlign val="subscript"/>
        <sz val="11"/>
        <rFont val="ＭＳ ゴシック"/>
        <family val="2"/>
        <charset val="128"/>
      </rPr>
      <t>h</t>
    </r>
    <r>
      <rPr>
        <sz val="11"/>
        <rFont val="ＭＳ ゴシック"/>
        <family val="2"/>
        <charset val="128"/>
      </rPr>
      <t>＝(H</t>
    </r>
    <r>
      <rPr>
        <vertAlign val="subscript"/>
        <sz val="11"/>
        <rFont val="ＭＳ ゴシック"/>
        <family val="2"/>
        <charset val="128"/>
      </rPr>
      <t>I</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　</t>
    </r>
    <r>
      <rPr>
        <sz val="11"/>
        <rFont val="ＭＳ ゴシック"/>
        <family val="2"/>
        <charset val="128"/>
      </rPr>
      <t>⇒　ω＝ρl</t>
    </r>
    <r>
      <rPr>
        <vertAlign val="subscript"/>
        <sz val="11"/>
        <rFont val="ＭＳ ゴシック"/>
        <family val="2"/>
        <charset val="128"/>
      </rPr>
      <t>h</t>
    </r>
    <r>
      <rPr>
        <sz val="11"/>
        <rFont val="ＭＳ ゴシック"/>
        <family val="2"/>
        <charset val="128"/>
      </rPr>
      <t>＝(H</t>
    </r>
    <r>
      <rPr>
        <vertAlign val="subscript"/>
        <sz val="11"/>
        <rFont val="ＭＳ ゴシック"/>
        <family val="2"/>
        <charset val="128"/>
      </rPr>
      <t>T</t>
    </r>
    <r>
      <rPr>
        <vertAlign val="superscript"/>
        <sz val="11"/>
        <rFont val="ＭＳ ゴシック"/>
        <family val="2"/>
        <charset val="128"/>
      </rPr>
      <t>4</t>
    </r>
    <r>
      <rPr>
        <sz val="11"/>
        <rFont val="ＭＳ ゴシック"/>
        <family val="2"/>
        <charset val="128"/>
      </rPr>
      <t>/EI)l</t>
    </r>
    <r>
      <rPr>
        <vertAlign val="subscript"/>
        <sz val="11"/>
        <rFont val="ＭＳ ゴシック"/>
        <family val="2"/>
        <charset val="128"/>
      </rPr>
      <t>h</t>
    </r>
    <r>
      <rPr>
        <sz val="11"/>
        <rFont val="ＭＳ ゴシック"/>
        <family val="2"/>
        <charset val="128"/>
      </rPr>
      <t>　</t>
    </r>
    <rPh sb="0" eb="1">
      <t>ズ</t>
    </rPh>
    <rPh sb="9" eb="10">
      <t>ズ</t>
    </rPh>
    <rPh sb="18" eb="20">
      <t>ヨコジク</t>
    </rPh>
    <rPh sb="21" eb="22">
      <t>アラワ</t>
    </rPh>
    <rPh sb="25" eb="26">
      <t>シキ</t>
    </rPh>
    <rPh sb="29" eb="30">
      <t>ソウ</t>
    </rPh>
    <rPh sb="30" eb="31">
      <t>ジ</t>
    </rPh>
    <rPh sb="36" eb="38">
      <t>シュウセイ</t>
    </rPh>
    <phoneticPr fontId="1"/>
  </si>
  <si>
    <r>
      <t>表-9.18.3 の</t>
    </r>
    <r>
      <rPr>
        <sz val="11"/>
        <rFont val="ＭＳ ゴシック"/>
        <family val="3"/>
        <charset val="128"/>
      </rPr>
      <t>見出し</t>
    </r>
    <r>
      <rPr>
        <sz val="11"/>
        <rFont val="ＭＳ ゴシック"/>
        <family val="2"/>
        <charset val="128"/>
      </rPr>
      <t>「作用の種類」、「作用」、「</t>
    </r>
    <r>
      <rPr>
        <sz val="11"/>
        <rFont val="ＭＳ ゴシック"/>
        <family val="3"/>
        <charset val="128"/>
      </rPr>
      <t>接地</t>
    </r>
    <r>
      <rPr>
        <sz val="11"/>
        <rFont val="ＭＳ ゴシック"/>
        <family val="2"/>
        <charset val="128"/>
      </rPr>
      <t>半径」がずれているため修正</t>
    </r>
    <rPh sb="0" eb="1">
      <t>ヒョウ</t>
    </rPh>
    <rPh sb="10" eb="12">
      <t>ミダ</t>
    </rPh>
    <rPh sb="27" eb="29">
      <t>セッチ</t>
    </rPh>
    <rPh sb="40" eb="42">
      <t>シュウセイ</t>
    </rPh>
    <phoneticPr fontId="1"/>
  </si>
  <si>
    <t>P205の参考文献に208）を追加</t>
  </si>
  <si>
    <r>
      <t>P168の図-4.4.22の参考文献</t>
    </r>
    <r>
      <rPr>
        <sz val="11"/>
        <rFont val="ＭＳ ゴシック"/>
        <family val="3"/>
        <charset val="128"/>
      </rPr>
      <t>「105」</t>
    </r>
    <r>
      <rPr>
        <sz val="11"/>
        <rFont val="ＭＳ ゴシック"/>
        <family val="2"/>
        <charset val="128"/>
      </rPr>
      <t>を「208」に修正</t>
    </r>
    <rPh sb="30" eb="32">
      <t>シュウセイサンコウブンケンツイカ</t>
    </rPh>
    <phoneticPr fontId="1"/>
  </si>
  <si>
    <t>※P487の参考文献6)も同様</t>
    <phoneticPr fontId="1"/>
  </si>
  <si>
    <t>P480「高炉スラグ微粉末を用いたコンクリートの施工指針(案）」
を「高炉スラグ微粉末を用いたコンクリートの設計・施工指針」に修正</t>
    <rPh sb="5" eb="7">
      <t>コウロ</t>
    </rPh>
    <rPh sb="10" eb="11">
      <t>ビ</t>
    </rPh>
    <rPh sb="11" eb="13">
      <t>フンマツ</t>
    </rPh>
    <rPh sb="14" eb="15">
      <t>モチ</t>
    </rPh>
    <rPh sb="24" eb="26">
      <t>セコウ</t>
    </rPh>
    <rPh sb="26" eb="28">
      <t>シシン</t>
    </rPh>
    <rPh sb="29" eb="30">
      <t>アン</t>
    </rPh>
    <rPh sb="54" eb="56">
      <t>セッケイ</t>
    </rPh>
    <rPh sb="63" eb="65">
      <t>シュウセイサンコウブンケンドウヨウ</t>
    </rPh>
    <phoneticPr fontId="1"/>
  </si>
  <si>
    <r>
      <t>1907</t>
    </r>
    <r>
      <rPr>
        <sz val="11"/>
        <rFont val="ＭＳ ゴシック"/>
        <family val="3"/>
        <charset val="128"/>
      </rPr>
      <t>～</t>
    </r>
    <r>
      <rPr>
        <sz val="11"/>
        <rFont val="ＭＳ ゴシック"/>
        <family val="2"/>
        <charset val="128"/>
      </rPr>
      <t xml:space="preserve">
1909</t>
    </r>
    <phoneticPr fontId="1"/>
  </si>
  <si>
    <t>P1911　表-1.2.3 照査用震度の算定式に関する係数一覧について
・自立矢板式係船岸の対象水深[m]を「－」から「-4.0以深」に修正</t>
    <phoneticPr fontId="1"/>
  </si>
  <si>
    <t>2109～
2129</t>
    <phoneticPr fontId="1"/>
  </si>
  <si>
    <r>
      <t>2146</t>
    </r>
    <r>
      <rPr>
        <sz val="11"/>
        <rFont val="ＭＳ ゴシック"/>
        <family val="3"/>
        <charset val="128"/>
      </rPr>
      <t>～</t>
    </r>
    <r>
      <rPr>
        <sz val="11"/>
        <rFont val="ＭＳ ゴシック"/>
        <family val="2"/>
        <charset val="128"/>
      </rPr>
      <t xml:space="preserve">
2150</t>
    </r>
    <phoneticPr fontId="1"/>
  </si>
  <si>
    <t>P2109 ～P2129
・図-1.1.1(a)～図-1.1.7(c)の各ページに、「（実線）：波高比」、「（点線）：周期比」の凡例を追加</t>
    <phoneticPr fontId="1"/>
  </si>
  <si>
    <r>
      <t xml:space="preserve">P2146  ～P2150
</t>
    </r>
    <r>
      <rPr>
        <sz val="11"/>
        <rFont val="ＭＳ ゴシック"/>
        <family val="3"/>
        <charset val="128"/>
      </rPr>
      <t>・</t>
    </r>
    <r>
      <rPr>
        <sz val="11"/>
        <rFont val="ＭＳ ゴシック"/>
        <family val="2"/>
        <charset val="128"/>
      </rPr>
      <t xml:space="preserve">図-1.1.15(a)(b)から図-1.1.16(e)～(h)の図中に記載されている「回析」を「回折」に修正
　また、図中に不要な「↓」を削除
</t>
    </r>
    <r>
      <rPr>
        <sz val="11"/>
        <rFont val="ＭＳ ゴシック"/>
        <family val="3"/>
        <charset val="128"/>
      </rPr>
      <t>・</t>
    </r>
    <r>
      <rPr>
        <sz val="11"/>
        <rFont val="ＭＳ ゴシック"/>
        <family val="2"/>
        <charset val="128"/>
      </rPr>
      <t>図-1.1.15(f)～(h)の(f)θ</t>
    </r>
    <r>
      <rPr>
        <vertAlign val="subscript"/>
        <sz val="11"/>
        <rFont val="ＭＳ ゴシック"/>
        <family val="3"/>
        <charset val="128"/>
      </rPr>
      <t>0</t>
    </r>
    <r>
      <rPr>
        <sz val="11"/>
        <rFont val="ＭＳ ゴシック"/>
        <family val="2"/>
        <charset val="128"/>
      </rPr>
      <t xml:space="preserve">=150°の図中に記載されている、右側の「0.15」と下側の「1.1」の数字を削除
</t>
    </r>
    <r>
      <rPr>
        <sz val="11"/>
        <rFont val="ＭＳ ゴシック"/>
        <family val="3"/>
        <charset val="128"/>
      </rPr>
      <t>・</t>
    </r>
    <r>
      <rPr>
        <sz val="11"/>
        <rFont val="ＭＳ ゴシック"/>
        <family val="2"/>
        <charset val="128"/>
      </rPr>
      <t>図-1.1.16(e)～(h)の(f)B/L=3.0の図中に記載されている、中央付近の「y/L」の文字を削除</t>
    </r>
    <rPh sb="13" eb="14">
      <t>ズ</t>
    </rPh>
    <rPh sb="24" eb="25">
      <t>ズ</t>
    </rPh>
    <rPh sb="35" eb="36">
      <t>カク</t>
    </rPh>
    <rPh sb="43" eb="45">
      <t>ジッセン</t>
    </rPh>
    <rPh sb="47" eb="49">
      <t>ハコウ</t>
    </rPh>
    <rPh sb="49" eb="50">
      <t>ヒ</t>
    </rPh>
    <rPh sb="54" eb="56">
      <t>テンセン</t>
    </rPh>
    <rPh sb="58" eb="60">
      <t>シュウキ</t>
    </rPh>
    <rPh sb="60" eb="61">
      <t>ヒ</t>
    </rPh>
    <rPh sb="63" eb="65">
      <t>ハンレイ</t>
    </rPh>
    <rPh sb="66" eb="68">
      <t>ツイカ</t>
    </rPh>
    <rPh sb="137" eb="139">
      <t>シュウセイ</t>
    </rPh>
    <rPh sb="154" eb="156">
      <t>サクジョサクジョチュウオウフキンサクジョ</t>
    </rPh>
    <phoneticPr fontId="1"/>
  </si>
  <si>
    <t>図-5.5.7滑動破壊パターンの（b）滑動パターン2のすべり面の線を上下逆に修正</t>
    <phoneticPr fontId="1"/>
  </si>
  <si>
    <t>6.波力
6.5.3目地内波圧</t>
    <rPh sb="2" eb="4">
      <t>ハリョク</t>
    </rPh>
    <rPh sb="10" eb="12">
      <t>メジ</t>
    </rPh>
    <rPh sb="12" eb="13">
      <t>ナイ</t>
    </rPh>
    <rPh sb="13" eb="14">
      <t>ハ</t>
    </rPh>
    <rPh sb="14" eb="15">
      <t>アツ</t>
    </rPh>
    <phoneticPr fontId="1"/>
  </si>
  <si>
    <r>
      <t>「式(6.7.14)」を「式(6.5.1)」に修正
目地内波圧の式「p</t>
    </r>
    <r>
      <rPr>
        <vertAlign val="subscript"/>
        <sz val="11"/>
        <rFont val="ＭＳ ゴシック"/>
        <family val="3"/>
        <charset val="128"/>
      </rPr>
      <t>2</t>
    </r>
    <r>
      <rPr>
        <sz val="11"/>
        <rFont val="ＭＳ ゴシック"/>
        <family val="2"/>
        <charset val="128"/>
      </rPr>
      <t>=p</t>
    </r>
    <r>
      <rPr>
        <vertAlign val="subscript"/>
        <sz val="11"/>
        <rFont val="ＭＳ ゴシック"/>
        <family val="3"/>
        <charset val="128"/>
      </rPr>
      <t>1</t>
    </r>
    <r>
      <rPr>
        <sz val="11"/>
        <rFont val="ＭＳ ゴシック"/>
        <family val="2"/>
        <charset val="128"/>
      </rPr>
      <t>(η-h</t>
    </r>
    <r>
      <rPr>
        <vertAlign val="subscript"/>
        <sz val="11"/>
        <rFont val="ＭＳ ゴシック"/>
        <family val="3"/>
        <charset val="128"/>
      </rPr>
      <t>c</t>
    </r>
    <r>
      <rPr>
        <sz val="11"/>
        <rFont val="ＭＳ ゴシック"/>
        <family val="2"/>
        <charset val="128"/>
      </rPr>
      <t>)/η」を「p=2ρ</t>
    </r>
    <r>
      <rPr>
        <vertAlign val="subscript"/>
        <sz val="11"/>
        <rFont val="ＭＳ ゴシック"/>
        <family val="3"/>
        <charset val="128"/>
      </rPr>
      <t>0</t>
    </r>
    <r>
      <rPr>
        <sz val="11"/>
        <rFont val="ＭＳ ゴシック"/>
        <family val="2"/>
        <charset val="128"/>
      </rPr>
      <t>gＨ」に修正</t>
    </r>
    <rPh sb="1" eb="2">
      <t>シキ</t>
    </rPh>
    <rPh sb="13" eb="14">
      <t>シキ</t>
    </rPh>
    <rPh sb="23" eb="25">
      <t>シュウセイ</t>
    </rPh>
    <rPh sb="26" eb="28">
      <t>メジ</t>
    </rPh>
    <rPh sb="28" eb="29">
      <t>ナイ</t>
    </rPh>
    <rPh sb="29" eb="30">
      <t>ハ</t>
    </rPh>
    <rPh sb="30" eb="31">
      <t>アツ</t>
    </rPh>
    <rPh sb="32" eb="33">
      <t>シキ</t>
    </rPh>
    <rPh sb="59" eb="61">
      <t>シュウセイ</t>
    </rPh>
    <phoneticPr fontId="1"/>
  </si>
  <si>
    <t>図-1.2.1のタイトル「照査震度の算定手順の例」を「照査用震度の算定手順の例」に修正
図-1.2.1中の「③参照」、「(a)参照」等を本文に合わせて修正</t>
    <rPh sb="0" eb="1">
      <t>ズ</t>
    </rPh>
    <rPh sb="13" eb="15">
      <t>ショウサ</t>
    </rPh>
    <rPh sb="15" eb="17">
      <t>シンド</t>
    </rPh>
    <rPh sb="18" eb="20">
      <t>サンテイ</t>
    </rPh>
    <rPh sb="20" eb="22">
      <t>テジュン</t>
    </rPh>
    <rPh sb="23" eb="24">
      <t>レイ</t>
    </rPh>
    <rPh sb="27" eb="29">
      <t>ショウサ</t>
    </rPh>
    <rPh sb="29" eb="30">
      <t>ヨウ</t>
    </rPh>
    <rPh sb="30" eb="32">
      <t>シンド</t>
    </rPh>
    <rPh sb="33" eb="35">
      <t>サンテイ</t>
    </rPh>
    <rPh sb="35" eb="37">
      <t>テジュン</t>
    </rPh>
    <rPh sb="38" eb="39">
      <t>レイ</t>
    </rPh>
    <rPh sb="41" eb="43">
      <t>シュウセイ</t>
    </rPh>
    <rPh sb="44" eb="45">
      <t>ズ</t>
    </rPh>
    <rPh sb="51" eb="52">
      <t>チュウ</t>
    </rPh>
    <rPh sb="55" eb="57">
      <t>サンショウ</t>
    </rPh>
    <rPh sb="63" eb="65">
      <t>サンショウ</t>
    </rPh>
    <rPh sb="66" eb="67">
      <t>ナド</t>
    </rPh>
    <rPh sb="68" eb="70">
      <t>ホンブン</t>
    </rPh>
    <rPh sb="71" eb="72">
      <t>ア</t>
    </rPh>
    <rPh sb="75" eb="77">
      <t>シュウセイ</t>
    </rPh>
    <phoneticPr fontId="1"/>
  </si>
  <si>
    <t>図-2.3.17をH19基準・同解説 P1005の図-2.3.20の図に差し替え</t>
    <rPh sb="0" eb="1">
      <t>ズ</t>
    </rPh>
    <rPh sb="12" eb="14">
      <t>キジュン</t>
    </rPh>
    <rPh sb="15" eb="16">
      <t>ドウ</t>
    </rPh>
    <rPh sb="16" eb="18">
      <t>カイセツ</t>
    </rPh>
    <rPh sb="25" eb="26">
      <t>ズ</t>
    </rPh>
    <rPh sb="34" eb="35">
      <t>ズ</t>
    </rPh>
    <rPh sb="36" eb="37">
      <t>サ</t>
    </rPh>
    <rPh sb="38" eb="39">
      <t>カ</t>
    </rPh>
    <phoneticPr fontId="1"/>
  </si>
  <si>
    <r>
      <t>(b)軸方向力が引張の場合 の下段式中について、添字の修正
①S</t>
    </r>
    <r>
      <rPr>
        <vertAlign val="subscript"/>
        <sz val="11"/>
        <rFont val="ＭＳ ゴシック"/>
        <family val="2"/>
        <charset val="128"/>
      </rPr>
      <t>k</t>
    </r>
    <r>
      <rPr>
        <sz val="11"/>
        <rFont val="ＭＳ ゴシック"/>
        <family val="2"/>
        <charset val="128"/>
      </rPr>
      <t>を表す式の最後のσの添字tをcに修正。②R</t>
    </r>
    <r>
      <rPr>
        <vertAlign val="subscript"/>
        <sz val="11"/>
        <rFont val="ＭＳ ゴシック"/>
        <family val="2"/>
        <charset val="128"/>
      </rPr>
      <t>k</t>
    </r>
    <r>
      <rPr>
        <sz val="11"/>
        <rFont val="ＭＳ ゴシック"/>
        <family val="2"/>
        <charset val="128"/>
      </rPr>
      <t>を表す式のσの添字tをbに修正</t>
    </r>
    <r>
      <rPr>
        <sz val="11"/>
        <rFont val="ＭＳ ゴシック"/>
        <family val="2"/>
        <charset val="128"/>
      </rPr>
      <t xml:space="preserve">
S</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tk</t>
    </r>
    <r>
      <rPr>
        <sz val="11"/>
        <rFont val="ＭＳ ゴシック"/>
        <family val="2"/>
        <charset val="128"/>
      </rPr>
      <t>＋σ</t>
    </r>
    <r>
      <rPr>
        <vertAlign val="subscript"/>
        <sz val="11"/>
        <rFont val="ＭＳ ゴシック"/>
        <family val="2"/>
        <charset val="128"/>
      </rPr>
      <t>btk　</t>
    </r>
    <r>
      <rPr>
        <sz val="11"/>
        <rFont val="ＭＳ ゴシック"/>
        <family val="2"/>
        <charset val="128"/>
      </rPr>
      <t>⇒　S</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tk</t>
    </r>
    <r>
      <rPr>
        <sz val="11"/>
        <rFont val="ＭＳ ゴシック"/>
        <family val="2"/>
        <charset val="128"/>
      </rPr>
      <t>＋σ</t>
    </r>
    <r>
      <rPr>
        <vertAlign val="subscript"/>
        <sz val="11"/>
        <rFont val="ＭＳ ゴシック"/>
        <family val="2"/>
        <charset val="128"/>
      </rPr>
      <t>bck</t>
    </r>
    <r>
      <rPr>
        <sz val="11"/>
        <rFont val="ＭＳ ゴシック"/>
        <family val="2"/>
        <charset val="128"/>
      </rPr>
      <t xml:space="preserve">
R</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tyk　</t>
    </r>
    <r>
      <rPr>
        <sz val="11"/>
        <rFont val="ＭＳ ゴシック"/>
        <family val="2"/>
        <charset val="128"/>
      </rPr>
      <t>⇒　R</t>
    </r>
    <r>
      <rPr>
        <vertAlign val="subscript"/>
        <sz val="11"/>
        <rFont val="ＭＳ ゴシック"/>
        <family val="2"/>
        <charset val="128"/>
      </rPr>
      <t>k</t>
    </r>
    <r>
      <rPr>
        <sz val="11"/>
        <rFont val="ＭＳ ゴシック"/>
        <family val="2"/>
        <charset val="128"/>
      </rPr>
      <t>＝σ</t>
    </r>
    <r>
      <rPr>
        <vertAlign val="subscript"/>
        <sz val="11"/>
        <rFont val="ＭＳ ゴシック"/>
        <family val="2"/>
        <charset val="128"/>
      </rPr>
      <t>byk</t>
    </r>
    <rPh sb="3" eb="6">
      <t>ジクホウコウ</t>
    </rPh>
    <rPh sb="6" eb="7">
      <t>リョク</t>
    </rPh>
    <rPh sb="8" eb="10">
      <t>ヒッパリ</t>
    </rPh>
    <rPh sb="11" eb="13">
      <t>バアイ</t>
    </rPh>
    <rPh sb="15" eb="17">
      <t>カダン</t>
    </rPh>
    <rPh sb="17" eb="19">
      <t>シキチュウ</t>
    </rPh>
    <rPh sb="24" eb="25">
      <t>ソウ</t>
    </rPh>
    <rPh sb="25" eb="26">
      <t>ジ</t>
    </rPh>
    <rPh sb="27" eb="29">
      <t>シュウセイ</t>
    </rPh>
    <rPh sb="34" eb="35">
      <t>アラワ</t>
    </rPh>
    <rPh sb="36" eb="37">
      <t>シキ</t>
    </rPh>
    <rPh sb="38" eb="40">
      <t>サイゴ</t>
    </rPh>
    <rPh sb="43" eb="44">
      <t>ソ</t>
    </rPh>
    <rPh sb="44" eb="45">
      <t>ジ</t>
    </rPh>
    <rPh sb="49" eb="51">
      <t>シュウセイ</t>
    </rPh>
    <rPh sb="56" eb="57">
      <t>アラワ</t>
    </rPh>
    <rPh sb="58" eb="59">
      <t>シキ</t>
    </rPh>
    <rPh sb="62" eb="63">
      <t>ソ</t>
    </rPh>
    <rPh sb="63" eb="64">
      <t>ジ</t>
    </rPh>
    <rPh sb="68" eb="70">
      <t>シュウセイ</t>
    </rPh>
    <phoneticPr fontId="1"/>
  </si>
  <si>
    <t>2.土圧
2.3.1砂質土の土圧</t>
    <rPh sb="2" eb="4">
      <t>ドアツ</t>
    </rPh>
    <rPh sb="10" eb="13">
      <t>サシツド</t>
    </rPh>
    <rPh sb="14" eb="16">
      <t>ドアツ</t>
    </rPh>
    <phoneticPr fontId="1"/>
  </si>
  <si>
    <t>「式(2.2.3)」を「式(2.3.1)」に修正</t>
    <rPh sb="1" eb="2">
      <t>シキ</t>
    </rPh>
    <rPh sb="12" eb="13">
      <t>シキ</t>
    </rPh>
    <rPh sb="22" eb="24">
      <t>シュウセイ</t>
    </rPh>
    <phoneticPr fontId="1"/>
  </si>
  <si>
    <t>〔参考文献〕25）</t>
    <rPh sb="1" eb="3">
      <t>サンコウ</t>
    </rPh>
    <rPh sb="3" eb="5">
      <t>ブンケン</t>
    </rPh>
    <phoneticPr fontId="1"/>
  </si>
  <si>
    <t>〔参考文献〕26）</t>
    <rPh sb="1" eb="3">
      <t>サンコウ</t>
    </rPh>
    <rPh sb="3" eb="5">
      <t>ブンケン</t>
    </rPh>
    <phoneticPr fontId="1"/>
  </si>
  <si>
    <t>〔参考文献〕27）</t>
    <rPh sb="1" eb="3">
      <t>サンコウ</t>
    </rPh>
    <rPh sb="3" eb="5">
      <t>ブンケン</t>
    </rPh>
    <phoneticPr fontId="1"/>
  </si>
  <si>
    <t>「25）日本道路協会：プラント再生舗装技術指針，1992.」
を「25）日本道路協会：舗装設計施工指針, 2006.」に修正</t>
    <rPh sb="36" eb="38">
      <t>ニホン</t>
    </rPh>
    <rPh sb="38" eb="40">
      <t>ドウロ</t>
    </rPh>
    <rPh sb="40" eb="42">
      <t>キョウカイ</t>
    </rPh>
    <rPh sb="43" eb="45">
      <t>ホソウ</t>
    </rPh>
    <rPh sb="45" eb="47">
      <t>セッケイ</t>
    </rPh>
    <rPh sb="47" eb="49">
      <t>セコウ</t>
    </rPh>
    <rPh sb="49" eb="51">
      <t>シシン</t>
    </rPh>
    <rPh sb="60" eb="62">
      <t>シュウセイ</t>
    </rPh>
    <phoneticPr fontId="1"/>
  </si>
  <si>
    <t>「26）日本道路協会：路上表層再生工法技術指針(案)，1988.」
を「25）日本道路協会：舗装再生便覧, 2010.」に修正</t>
    <rPh sb="39" eb="41">
      <t>ニホン</t>
    </rPh>
    <rPh sb="41" eb="43">
      <t>ドウロ</t>
    </rPh>
    <rPh sb="43" eb="45">
      <t>キョウカイ</t>
    </rPh>
    <rPh sb="46" eb="48">
      <t>ホソウ</t>
    </rPh>
    <rPh sb="48" eb="50">
      <t>サイセイ</t>
    </rPh>
    <rPh sb="50" eb="52">
      <t>ビンラン</t>
    </rPh>
    <rPh sb="61" eb="63">
      <t>シュウセイ</t>
    </rPh>
    <phoneticPr fontId="1"/>
  </si>
  <si>
    <t>「27）日本道路協会：路上再生路盤工法技術指針(案)，1987.」
を「27）日本道路協会：舗装施工便覧, 2006.」に修正</t>
    <rPh sb="39" eb="41">
      <t>ニホン</t>
    </rPh>
    <rPh sb="41" eb="43">
      <t>ドウロ</t>
    </rPh>
    <rPh sb="43" eb="45">
      <t>キョウカイ</t>
    </rPh>
    <rPh sb="46" eb="48">
      <t>ホソウ</t>
    </rPh>
    <rPh sb="48" eb="50">
      <t>セコウ</t>
    </rPh>
    <rPh sb="50" eb="52">
      <t>ビンラン</t>
    </rPh>
    <rPh sb="61" eb="63">
      <t>シュウセイ</t>
    </rPh>
    <phoneticPr fontId="1"/>
  </si>
  <si>
    <t>〔参考文献〕4）</t>
    <rPh sb="1" eb="3">
      <t>サンコウ</t>
    </rPh>
    <rPh sb="3" eb="5">
      <t>ブンケン</t>
    </rPh>
    <phoneticPr fontId="1"/>
  </si>
  <si>
    <t>参考文献4）の発行年「1985」を「1984」に修正</t>
    <rPh sb="0" eb="2">
      <t>サンコウ</t>
    </rPh>
    <rPh sb="2" eb="4">
      <t>ブンケン</t>
    </rPh>
    <rPh sb="7" eb="10">
      <t>ハッコウネン</t>
    </rPh>
    <rPh sb="24" eb="26">
      <t>シュウセイ</t>
    </rPh>
    <phoneticPr fontId="1"/>
  </si>
  <si>
    <t>〔参考文献〕84）</t>
    <rPh sb="1" eb="3">
      <t>サンコウ</t>
    </rPh>
    <rPh sb="3" eb="5">
      <t>ブンケン</t>
    </rPh>
    <phoneticPr fontId="1"/>
  </si>
  <si>
    <t>参考文献84）の著者名「Osterburg,J.O.」を「Osterberg,J.O.」に修正</t>
    <rPh sb="0" eb="2">
      <t>サンコウ</t>
    </rPh>
    <rPh sb="2" eb="4">
      <t>ブンケン</t>
    </rPh>
    <rPh sb="8" eb="11">
      <t>チョシャメイ</t>
    </rPh>
    <rPh sb="45" eb="47">
      <t>シュウセイ</t>
    </rPh>
    <phoneticPr fontId="1"/>
  </si>
  <si>
    <t>〔参考文献〕178）</t>
    <rPh sb="1" eb="3">
      <t>サンコウ</t>
    </rPh>
    <rPh sb="3" eb="5">
      <t>ブンケン</t>
    </rPh>
    <phoneticPr fontId="1"/>
  </si>
  <si>
    <r>
      <t>P1907
・式（1.2.4）の「ζ</t>
    </r>
    <r>
      <rPr>
        <vertAlign val="subscript"/>
        <sz val="11"/>
        <rFont val="ＭＳ ゴシック"/>
        <family val="2"/>
        <charset val="128"/>
      </rPr>
      <t>11」</t>
    </r>
    <r>
      <rPr>
        <sz val="11"/>
        <rFont val="ＭＳ ゴシック"/>
        <family val="2"/>
        <charset val="128"/>
      </rPr>
      <t>を「ξ</t>
    </r>
    <r>
      <rPr>
        <vertAlign val="subscript"/>
        <sz val="11"/>
        <rFont val="ＭＳ ゴシック"/>
        <family val="2"/>
        <charset val="128"/>
      </rPr>
      <t>11」</t>
    </r>
    <r>
      <rPr>
        <sz val="11"/>
        <rFont val="ＭＳ ゴシック"/>
        <family val="2"/>
        <charset val="128"/>
      </rPr>
      <t xml:space="preserve">に修正
・式（1.2.3）,（1.2.4）の記号の説明を修正
P1908　表-1.2.1 フィルターに関する係数一覧について
</t>
    </r>
    <r>
      <rPr>
        <sz val="11"/>
        <rFont val="ＭＳ ゴシック"/>
        <family val="3"/>
        <charset val="128"/>
      </rPr>
      <t>・自立矢板式係船岸の対象水深[m]を「－」から「-4.0以深」に修正</t>
    </r>
    <r>
      <rPr>
        <sz val="11"/>
        <rFont val="ＭＳ ゴシック"/>
        <family val="2"/>
        <charset val="128"/>
      </rPr>
      <t xml:space="preserve">
・f</t>
    </r>
    <r>
      <rPr>
        <vertAlign val="subscript"/>
        <sz val="11"/>
        <rFont val="ＭＳ ゴシック"/>
        <family val="2"/>
        <charset val="128"/>
      </rPr>
      <t>c</t>
    </r>
    <r>
      <rPr>
        <sz val="11"/>
        <rFont val="ＭＳ ゴシック"/>
        <family val="2"/>
        <charset val="128"/>
      </rPr>
      <t>に単位[Hz]を追加
・重力式係船岸のξ</t>
    </r>
    <r>
      <rPr>
        <vertAlign val="subscript"/>
        <sz val="11"/>
        <rFont val="ＭＳ ゴシック"/>
        <family val="2"/>
        <charset val="128"/>
      </rPr>
      <t>5</t>
    </r>
    <r>
      <rPr>
        <sz val="11"/>
        <rFont val="ＭＳ ゴシック"/>
        <family val="2"/>
        <charset val="128"/>
      </rPr>
      <t>を「-0.96」から「0.96」に修正
・根入れを有するセル式係船岸のξ</t>
    </r>
    <r>
      <rPr>
        <vertAlign val="subscript"/>
        <sz val="11"/>
        <rFont val="ＭＳ ゴシック"/>
        <family val="2"/>
        <charset val="128"/>
      </rPr>
      <t>11</t>
    </r>
    <r>
      <rPr>
        <sz val="11"/>
        <rFont val="ＭＳ ゴシック"/>
        <family val="2"/>
        <charset val="128"/>
      </rPr>
      <t>を「－」から「0.30」に修正
・表下部にH</t>
    </r>
    <r>
      <rPr>
        <vertAlign val="subscript"/>
        <sz val="11"/>
        <rFont val="ＭＳ ゴシック"/>
        <family val="2"/>
        <charset val="128"/>
      </rPr>
      <t>R</t>
    </r>
    <r>
      <rPr>
        <sz val="11"/>
        <rFont val="ＭＳ ゴシック"/>
        <family val="2"/>
        <charset val="128"/>
      </rPr>
      <t>[m]、T</t>
    </r>
    <r>
      <rPr>
        <vertAlign val="subscript"/>
        <sz val="11"/>
        <rFont val="ＭＳ ゴシック"/>
        <family val="2"/>
        <charset val="128"/>
      </rPr>
      <t>bR</t>
    </r>
    <r>
      <rPr>
        <sz val="11"/>
        <rFont val="ＭＳ ゴシック"/>
        <family val="2"/>
        <charset val="128"/>
      </rPr>
      <t>[s]、T</t>
    </r>
    <r>
      <rPr>
        <vertAlign val="subscript"/>
        <sz val="11"/>
        <rFont val="ＭＳ ゴシック"/>
        <family val="2"/>
        <charset val="128"/>
      </rPr>
      <t>uR</t>
    </r>
    <r>
      <rPr>
        <sz val="11"/>
        <rFont val="ＭＳ ゴシック"/>
        <family val="2"/>
        <charset val="128"/>
      </rPr>
      <t>[s]、k</t>
    </r>
    <r>
      <rPr>
        <vertAlign val="subscript"/>
        <sz val="11"/>
        <rFont val="ＭＳ ゴシック"/>
        <family val="2"/>
        <charset val="128"/>
      </rPr>
      <t>R</t>
    </r>
    <r>
      <rPr>
        <sz val="11"/>
        <rFont val="ＭＳ ゴシック"/>
        <family val="2"/>
        <charset val="128"/>
      </rPr>
      <t xml:space="preserve">の行を追加
P1909　表-1.2.2 低減率の算定式に関する係数一覧について
</t>
    </r>
    <r>
      <rPr>
        <sz val="11"/>
        <rFont val="ＭＳ ゴシック"/>
        <family val="3"/>
        <charset val="128"/>
      </rPr>
      <t>・自立矢板式係船岸の対象水深[m]を「－」から「-4.0以深」に修正</t>
    </r>
    <r>
      <rPr>
        <sz val="11"/>
        <rFont val="ＭＳ ゴシック"/>
        <family val="2"/>
        <charset val="128"/>
      </rPr>
      <t xml:space="preserve">
・控え直杭式矢板式係船岸のη</t>
    </r>
    <r>
      <rPr>
        <vertAlign val="subscript"/>
        <sz val="11"/>
        <rFont val="ＭＳ ゴシック"/>
        <family val="2"/>
        <charset val="128"/>
      </rPr>
      <t>1</t>
    </r>
    <r>
      <rPr>
        <sz val="11"/>
        <rFont val="ＭＳ ゴシック"/>
        <family val="2"/>
        <charset val="128"/>
      </rPr>
      <t>を「0.35」から「0.36」に修正</t>
    </r>
    <rPh sb="7" eb="8">
      <t>シキ</t>
    </rPh>
    <rPh sb="28" eb="30">
      <t>シュウセイ</t>
    </rPh>
    <rPh sb="32" eb="33">
      <t>シキ</t>
    </rPh>
    <rPh sb="49" eb="51">
      <t>キゴウ</t>
    </rPh>
    <rPh sb="52" eb="54">
      <t>セツメイ</t>
    </rPh>
    <rPh sb="55" eb="57">
      <t>シュウセイ</t>
    </rPh>
    <rPh sb="79" eb="80">
      <t>カン</t>
    </rPh>
    <rPh sb="82" eb="84">
      <t>ケイスウ</t>
    </rPh>
    <rPh sb="84" eb="86">
      <t>イチラン</t>
    </rPh>
    <rPh sb="92" eb="94">
      <t>ジリツ</t>
    </rPh>
    <rPh sb="94" eb="96">
      <t>ヤイタ</t>
    </rPh>
    <rPh sb="96" eb="97">
      <t>シキ</t>
    </rPh>
    <rPh sb="97" eb="98">
      <t>ケイ</t>
    </rPh>
    <rPh sb="98" eb="99">
      <t>セン</t>
    </rPh>
    <rPh sb="99" eb="100">
      <t>ガン</t>
    </rPh>
    <rPh sb="101" eb="103">
      <t>タイショウ</t>
    </rPh>
    <rPh sb="103" eb="105">
      <t>スイシン</t>
    </rPh>
    <rPh sb="119" eb="121">
      <t>イシン</t>
    </rPh>
    <rPh sb="123" eb="125">
      <t>シュウセイ</t>
    </rPh>
    <rPh sb="130" eb="132">
      <t>タンイ</t>
    </rPh>
    <rPh sb="137" eb="139">
      <t>ツイカ</t>
    </rPh>
    <rPh sb="205" eb="206">
      <t>ヒョウ</t>
    </rPh>
    <rPh sb="206" eb="208">
      <t>カブ</t>
    </rPh>
    <rPh sb="232" eb="233">
      <t>ギョウ</t>
    </rPh>
    <rPh sb="234" eb="236">
      <t>ツイカ</t>
    </rPh>
    <rPh sb="252" eb="254">
      <t>テイゲン</t>
    </rPh>
    <rPh sb="254" eb="255">
      <t>リツ</t>
    </rPh>
    <rPh sb="256" eb="258">
      <t>サンテイ</t>
    </rPh>
    <rPh sb="258" eb="259">
      <t>シキ</t>
    </rPh>
    <rPh sb="260" eb="261">
      <t>カン</t>
    </rPh>
    <rPh sb="263" eb="265">
      <t>ケイスウ</t>
    </rPh>
    <rPh sb="338" eb="340">
      <t>シュウセイショウサヨウシンドサンテイシキカン</t>
    </rPh>
    <phoneticPr fontId="1"/>
  </si>
  <si>
    <t>1.照査用震度に関する詳細事項
1.2.1グループ1の照査用震度の算出の手順(5)</t>
    <rPh sb="2" eb="7">
      <t>ショウサヨウシンド</t>
    </rPh>
    <rPh sb="8" eb="9">
      <t>カン</t>
    </rPh>
    <rPh sb="11" eb="13">
      <t>ショウサイ</t>
    </rPh>
    <rPh sb="13" eb="15">
      <t>ジコウ</t>
    </rPh>
    <rPh sb="27" eb="32">
      <t>ショウサヨウシンド</t>
    </rPh>
    <rPh sb="33" eb="35">
      <t>サンシュツ</t>
    </rPh>
    <rPh sb="36" eb="38">
      <t>テジュン</t>
    </rPh>
    <phoneticPr fontId="1"/>
  </si>
  <si>
    <t>1908～1909</t>
    <phoneticPr fontId="1"/>
  </si>
  <si>
    <t>1.総説
1.5耐震強化施設に関する留意点</t>
    <rPh sb="2" eb="4">
      <t>ソウセツ</t>
    </rPh>
    <rPh sb="8" eb="10">
      <t>タイシン</t>
    </rPh>
    <rPh sb="10" eb="12">
      <t>キョウカ</t>
    </rPh>
    <rPh sb="12" eb="14">
      <t>シセツ</t>
    </rPh>
    <rPh sb="15" eb="16">
      <t>カン</t>
    </rPh>
    <rPh sb="18" eb="21">
      <t>リュウイテン</t>
    </rPh>
    <phoneticPr fontId="1"/>
  </si>
  <si>
    <t>「（3）耐震強化施設のレベル2地震動地震動に対する変形量の限界値の標準的な考え方」を「（3）耐震強化施設のレベル2地震動に対する変形量の限界値の標準的な考え方」に修正</t>
    <rPh sb="81" eb="83">
      <t>シュウセイ</t>
    </rPh>
    <phoneticPr fontId="1"/>
  </si>
  <si>
    <t>参考文献178）の文献名の脱字があったため、「港湾・空港工事における非鉄スラグ利用技術マニュアル」を追加</t>
    <rPh sb="0" eb="2">
      <t>サンコウ</t>
    </rPh>
    <rPh sb="2" eb="4">
      <t>ブンケン</t>
    </rPh>
    <rPh sb="9" eb="11">
      <t>ブンケン</t>
    </rPh>
    <rPh sb="11" eb="12">
      <t>メイ</t>
    </rPh>
    <rPh sb="13" eb="15">
      <t>ダツジ</t>
    </rPh>
    <rPh sb="23" eb="25">
      <t>コウワン</t>
    </rPh>
    <rPh sb="26" eb="28">
      <t>クウコウ</t>
    </rPh>
    <rPh sb="28" eb="30">
      <t>コウジ</t>
    </rPh>
    <rPh sb="34" eb="36">
      <t>ヒテツ</t>
    </rPh>
    <rPh sb="39" eb="41">
      <t>リヨウ</t>
    </rPh>
    <rPh sb="41" eb="43">
      <t>ギジュツ</t>
    </rPh>
    <rPh sb="50" eb="52">
      <t>ツイカ</t>
    </rPh>
    <phoneticPr fontId="1"/>
  </si>
  <si>
    <t>作</t>
    <phoneticPr fontId="1"/>
  </si>
  <si>
    <t>3.潮位
3.1天文潮</t>
    <rPh sb="2" eb="4">
      <t>チョウイ</t>
    </rPh>
    <rPh sb="8" eb="10">
      <t>テンモン</t>
    </rPh>
    <rPh sb="10" eb="11">
      <t>シオ</t>
    </rPh>
    <phoneticPr fontId="1"/>
  </si>
  <si>
    <t>図-3.1.2　東京(晴海)検潮所の潮位実況図　の注釈「…YP(江戸川工事基準面)AP(荒川工事基準面)は…」を「…YP(江戸川工事基準面)は-0.840m、AP(荒川工事基準面)は…」に修正</t>
    <rPh sb="0" eb="1">
      <t>ズ</t>
    </rPh>
    <rPh sb="8" eb="10">
      <t>トウキョウ</t>
    </rPh>
    <rPh sb="11" eb="13">
      <t>ハルミ</t>
    </rPh>
    <rPh sb="14" eb="17">
      <t>ケンチョウジョ</t>
    </rPh>
    <rPh sb="18" eb="20">
      <t>チョウイ</t>
    </rPh>
    <rPh sb="20" eb="22">
      <t>ジッキョウ</t>
    </rPh>
    <rPh sb="22" eb="23">
      <t>ズ</t>
    </rPh>
    <rPh sb="25" eb="27">
      <t>チュウシャク</t>
    </rPh>
    <rPh sb="32" eb="35">
      <t>エドガワ</t>
    </rPh>
    <rPh sb="35" eb="37">
      <t>コウジ</t>
    </rPh>
    <rPh sb="37" eb="39">
      <t>キジュン</t>
    </rPh>
    <rPh sb="39" eb="40">
      <t>メン</t>
    </rPh>
    <rPh sb="44" eb="46">
      <t>アラカワ</t>
    </rPh>
    <rPh sb="46" eb="48">
      <t>コウジ</t>
    </rPh>
    <rPh sb="48" eb="50">
      <t>キジュン</t>
    </rPh>
    <rPh sb="50" eb="51">
      <t>メン</t>
    </rPh>
    <rPh sb="94" eb="96">
      <t>シュウセイ</t>
    </rPh>
    <phoneticPr fontId="1"/>
  </si>
  <si>
    <t>上から8行目「施設の需要性」を「施設の重要性」に修正</t>
    <rPh sb="0" eb="1">
      <t>ウエ</t>
    </rPh>
    <rPh sb="3" eb="6">
      <t>ハチギョウメ</t>
    </rPh>
    <rPh sb="7" eb="9">
      <t>シセツ</t>
    </rPh>
    <rPh sb="10" eb="12">
      <t>ジュヨウ</t>
    </rPh>
    <rPh sb="12" eb="13">
      <t>セイ</t>
    </rPh>
    <rPh sb="16" eb="18">
      <t>シセツ</t>
    </rPh>
    <rPh sb="19" eb="22">
      <t>ジュウヨウセイ</t>
    </rPh>
    <rPh sb="24" eb="26">
      <t>シュウセイ</t>
    </rPh>
    <phoneticPr fontId="1"/>
  </si>
  <si>
    <t>3.潮位
3.6設計潮位条件</t>
    <rPh sb="2" eb="4">
      <t>チョウイ</t>
    </rPh>
    <rPh sb="8" eb="10">
      <t>セッケイ</t>
    </rPh>
    <rPh sb="10" eb="12">
      <t>チョウイ</t>
    </rPh>
    <rPh sb="12" eb="14">
      <t>ジョウケン</t>
    </rPh>
    <phoneticPr fontId="1"/>
  </si>
  <si>
    <r>
      <t xml:space="preserve">※2018/11/12に公表した正誤表内容に一部誤りがあったため、下記の通り修正します。
P1908　表-1.2.1 フィルターに関する係数一覧について
</t>
    </r>
    <r>
      <rPr>
        <sz val="11"/>
        <rFont val="ＭＳ ゴシック"/>
        <family val="3"/>
        <charset val="128"/>
      </rPr>
      <t>・対象壁高[m]の行を追加
・自立矢板式係船岸の対象水深[m]を「-4.0以深」から「－」に修正
・表の体裁を調整
P1909　表-1.2.2 低減率の算定式に関する係数一覧について
・対象壁高[m]の行を追加
・自立矢板式係船岸の対象水深[m]を「-4.0以深」から「－」に修正
・表の体裁を調整</t>
    </r>
    <rPh sb="12" eb="14">
      <t>コウヒョウ</t>
    </rPh>
    <rPh sb="16" eb="19">
      <t>セイゴヒョウ</t>
    </rPh>
    <rPh sb="19" eb="21">
      <t>ナイヨウ</t>
    </rPh>
    <rPh sb="22" eb="24">
      <t>イチブ</t>
    </rPh>
    <rPh sb="24" eb="25">
      <t>アヤマ</t>
    </rPh>
    <rPh sb="33" eb="35">
      <t>カキ</t>
    </rPh>
    <rPh sb="36" eb="37">
      <t>トオ</t>
    </rPh>
    <rPh sb="38" eb="40">
      <t>シュウセイ</t>
    </rPh>
    <rPh sb="52" eb="53">
      <t>オモテ</t>
    </rPh>
    <rPh sb="66" eb="67">
      <t>カン</t>
    </rPh>
    <rPh sb="69" eb="71">
      <t>ケイスウ</t>
    </rPh>
    <rPh sb="71" eb="73">
      <t>イチラン</t>
    </rPh>
    <rPh sb="93" eb="95">
      <t>ジリツ</t>
    </rPh>
    <rPh sb="95" eb="97">
      <t>ヤイタ</t>
    </rPh>
    <rPh sb="97" eb="98">
      <t>シキ</t>
    </rPh>
    <rPh sb="98" eb="99">
      <t>ケイ</t>
    </rPh>
    <rPh sb="99" eb="100">
      <t>セン</t>
    </rPh>
    <rPh sb="100" eb="101">
      <t>キシ</t>
    </rPh>
    <rPh sb="102" eb="104">
      <t>タイショウ</t>
    </rPh>
    <rPh sb="104" eb="106">
      <t>スイシン</t>
    </rPh>
    <rPh sb="124" eb="126">
      <t>シュウセイ</t>
    </rPh>
    <rPh sb="128" eb="129">
      <t>ヒョウ</t>
    </rPh>
    <rPh sb="130" eb="132">
      <t>テイサイ</t>
    </rPh>
    <phoneticPr fontId="1"/>
  </si>
  <si>
    <t>※2018/11/12に公表した正誤表内容に一部誤りがあったため、下記の通り修正します。
P1911　表-1.2.3 照査用震度の算定式に関する係数一覧について
・対象壁高[m]の行を追加
・自立矢板式係船岸の対象水深[m]を「-4.0以深」から「－」に修正
・表の体裁を調整</t>
    <rPh sb="52" eb="53">
      <t>オモテ</t>
    </rPh>
    <rPh sb="60" eb="62">
      <t>ショウサ</t>
    </rPh>
    <rPh sb="62" eb="63">
      <t>ヨウ</t>
    </rPh>
    <rPh sb="63" eb="65">
      <t>シンド</t>
    </rPh>
    <rPh sb="66" eb="68">
      <t>サンテイ</t>
    </rPh>
    <rPh sb="68" eb="69">
      <t>シキ</t>
    </rPh>
    <rPh sb="70" eb="71">
      <t>カン</t>
    </rPh>
    <rPh sb="73" eb="75">
      <t>ケイスウ</t>
    </rPh>
    <rPh sb="75" eb="77">
      <t>イチラン</t>
    </rPh>
    <rPh sb="97" eb="99">
      <t>ジリツ</t>
    </rPh>
    <rPh sb="99" eb="101">
      <t>ヤイタ</t>
    </rPh>
    <rPh sb="101" eb="102">
      <t>シキ</t>
    </rPh>
    <rPh sb="102" eb="103">
      <t>ケイ</t>
    </rPh>
    <rPh sb="103" eb="104">
      <t>セン</t>
    </rPh>
    <rPh sb="104" eb="105">
      <t>キシ</t>
    </rPh>
    <rPh sb="106" eb="108">
      <t>タイショウ</t>
    </rPh>
    <rPh sb="108" eb="110">
      <t>スイシン</t>
    </rPh>
    <rPh sb="128" eb="130">
      <t>シュウセイ</t>
    </rPh>
    <phoneticPr fontId="1"/>
  </si>
  <si>
    <t>5.地盤改良工法
5.5.4性能照査(2)⑤</t>
    <rPh sb="2" eb="8">
      <t>ジバンカイリョウコウホウ</t>
    </rPh>
    <rPh sb="14" eb="18">
      <t>セイノウショウサ</t>
    </rPh>
    <phoneticPr fontId="1"/>
  </si>
  <si>
    <r>
      <t>図-5.5.9鉛直せん断応力の算定模式図(短壁)の記号を修正
「ρ</t>
    </r>
    <r>
      <rPr>
        <vertAlign val="subscript"/>
        <sz val="11"/>
        <rFont val="ＭＳ ゴシック"/>
        <family val="3"/>
        <charset val="128"/>
      </rPr>
      <t>m</t>
    </r>
    <r>
      <rPr>
        <sz val="11"/>
        <rFont val="ＭＳ ゴシック"/>
        <family val="2"/>
        <charset val="128"/>
      </rPr>
      <t>」⇒「ｗ</t>
    </r>
    <r>
      <rPr>
        <vertAlign val="subscript"/>
        <sz val="11"/>
        <rFont val="ＭＳ ゴシック"/>
        <family val="3"/>
        <charset val="128"/>
      </rPr>
      <t>m</t>
    </r>
    <r>
      <rPr>
        <sz val="11"/>
        <rFont val="ＭＳ ゴシック"/>
        <family val="2"/>
        <charset val="128"/>
      </rPr>
      <t>」
「ρ</t>
    </r>
    <r>
      <rPr>
        <vertAlign val="subscript"/>
        <sz val="11"/>
        <rFont val="ＭＳ ゴシック"/>
        <family val="3"/>
        <charset val="128"/>
      </rPr>
      <t>i</t>
    </r>
    <r>
      <rPr>
        <sz val="11"/>
        <rFont val="ＭＳ ゴシック"/>
        <family val="2"/>
        <charset val="128"/>
      </rPr>
      <t>」⇒「ｗ</t>
    </r>
    <r>
      <rPr>
        <vertAlign val="subscript"/>
        <sz val="11"/>
        <rFont val="ＭＳ ゴシック"/>
        <family val="3"/>
        <charset val="128"/>
      </rPr>
      <t>i</t>
    </r>
    <r>
      <rPr>
        <sz val="11"/>
        <rFont val="ＭＳ ゴシック"/>
        <family val="2"/>
        <charset val="128"/>
      </rPr>
      <t>」</t>
    </r>
    <rPh sb="0" eb="1">
      <t>ズ</t>
    </rPh>
    <rPh sb="7" eb="9">
      <t>エンチョク</t>
    </rPh>
    <rPh sb="11" eb="12">
      <t>ダン</t>
    </rPh>
    <rPh sb="12" eb="14">
      <t>オウリョク</t>
    </rPh>
    <rPh sb="15" eb="17">
      <t>サンテイ</t>
    </rPh>
    <rPh sb="17" eb="20">
      <t>モシキズ</t>
    </rPh>
    <rPh sb="21" eb="22">
      <t>タン</t>
    </rPh>
    <rPh sb="22" eb="23">
      <t>ヘキ</t>
    </rPh>
    <rPh sb="25" eb="27">
      <t>キゴウ</t>
    </rPh>
    <rPh sb="28" eb="30">
      <t>シュウセイ</t>
    </rPh>
    <phoneticPr fontId="1"/>
  </si>
  <si>
    <t>5.地盤改良工法
5.9.2圧入率の照査(6)</t>
    <rPh sb="2" eb="8">
      <t>ジバンカイリョウコウホウ</t>
    </rPh>
    <rPh sb="14" eb="16">
      <t>アツニュウ</t>
    </rPh>
    <rPh sb="16" eb="17">
      <t>リツ</t>
    </rPh>
    <rPh sb="18" eb="20">
      <t>ショウサ</t>
    </rPh>
    <phoneticPr fontId="1"/>
  </si>
  <si>
    <t>式(5.9.17)において右辺第二項の前の符号「＋」を「－」に修正</t>
    <rPh sb="13" eb="15">
      <t>ウヘン</t>
    </rPh>
    <rPh sb="15" eb="16">
      <t>ダイ</t>
    </rPh>
    <rPh sb="16" eb="18">
      <t>ニコウ</t>
    </rPh>
    <rPh sb="19" eb="20">
      <t>マエ</t>
    </rPh>
    <rPh sb="21" eb="23">
      <t>フゴウ</t>
    </rPh>
    <phoneticPr fontId="1"/>
  </si>
  <si>
    <t>2.風
2.3風圧力(2)②(c)</t>
    <rPh sb="2" eb="3">
      <t>カゼ</t>
    </rPh>
    <rPh sb="7" eb="8">
      <t>カゼ</t>
    </rPh>
    <rPh sb="8" eb="10">
      <t>アツリョク</t>
    </rPh>
    <phoneticPr fontId="1"/>
  </si>
  <si>
    <t>式(2.3.5)の「30」を「3.1」に修正</t>
    <phoneticPr fontId="1"/>
  </si>
  <si>
    <t>上から4行目「図-3.2.6」を「図-3.2.7」に修正　</t>
    <rPh sb="0" eb="1">
      <t>ウエ</t>
    </rPh>
    <rPh sb="4" eb="6">
      <t>ギョウメ</t>
    </rPh>
    <rPh sb="7" eb="8">
      <t>ズ</t>
    </rPh>
    <rPh sb="17" eb="18">
      <t>ズ</t>
    </rPh>
    <rPh sb="26" eb="28">
      <t>シュウセイ</t>
    </rPh>
    <phoneticPr fontId="1"/>
  </si>
  <si>
    <t>3.基礎
3.2.5偏心傾斜した作用に対する支持力(1)</t>
    <rPh sb="2" eb="4">
      <t>キソ</t>
    </rPh>
    <rPh sb="10" eb="12">
      <t>ヘンシン</t>
    </rPh>
    <rPh sb="12" eb="14">
      <t>ケイシャ</t>
    </rPh>
    <rPh sb="16" eb="18">
      <t>サヨウ</t>
    </rPh>
    <rPh sb="19" eb="20">
      <t>タイ</t>
    </rPh>
    <rPh sb="22" eb="25">
      <t>シジリョク</t>
    </rPh>
    <phoneticPr fontId="1"/>
  </si>
  <si>
    <t>3.基礎
3.2.5偏心傾斜した作用に対する支持力(4)</t>
    <rPh sb="2" eb="4">
      <t>キソ</t>
    </rPh>
    <rPh sb="10" eb="12">
      <t>ヘンシン</t>
    </rPh>
    <rPh sb="12" eb="14">
      <t>ケイシャ</t>
    </rPh>
    <rPh sb="16" eb="18">
      <t>サヨウ</t>
    </rPh>
    <rPh sb="19" eb="20">
      <t>タイ</t>
    </rPh>
    <rPh sb="22" eb="25">
      <t>シジリョク</t>
    </rPh>
    <phoneticPr fontId="1"/>
  </si>
  <si>
    <t>4.斜面の安定
4.2.1円弧すべり面による安定解析(4)</t>
    <rPh sb="2" eb="4">
      <t>シャメン</t>
    </rPh>
    <rPh sb="5" eb="7">
      <t>アンテイ</t>
    </rPh>
    <rPh sb="13" eb="15">
      <t>エンコ</t>
    </rPh>
    <rPh sb="18" eb="19">
      <t>メン</t>
    </rPh>
    <rPh sb="22" eb="24">
      <t>アンテイ</t>
    </rPh>
    <rPh sb="24" eb="26">
      <t>カイセキ</t>
    </rPh>
    <phoneticPr fontId="1"/>
  </si>
  <si>
    <t>5.桟橋
5.2.3作用(2)</t>
    <rPh sb="2" eb="4">
      <t>サンバシ</t>
    </rPh>
    <rPh sb="10" eb="12">
      <t>サヨウ</t>
    </rPh>
    <phoneticPr fontId="1"/>
  </si>
  <si>
    <t>「(g)土留部の耐震性能照査に用いる照査用震度」の内容を修正
「(h)周波数特性を勘案したフィルターの設定」を追記</t>
    <rPh sb="4" eb="6">
      <t>ドド</t>
    </rPh>
    <rPh sb="6" eb="7">
      <t>ブ</t>
    </rPh>
    <rPh sb="8" eb="10">
      <t>タイシン</t>
    </rPh>
    <rPh sb="10" eb="12">
      <t>セイノウ</t>
    </rPh>
    <rPh sb="12" eb="14">
      <t>ショウサ</t>
    </rPh>
    <rPh sb="15" eb="16">
      <t>モチ</t>
    </rPh>
    <rPh sb="18" eb="20">
      <t>ショウサ</t>
    </rPh>
    <rPh sb="20" eb="21">
      <t>ヨウ</t>
    </rPh>
    <rPh sb="21" eb="23">
      <t>シンド</t>
    </rPh>
    <rPh sb="25" eb="27">
      <t>ナイヨウ</t>
    </rPh>
    <rPh sb="28" eb="30">
      <t>シュウセイ</t>
    </rPh>
    <rPh sb="35" eb="40">
      <t>シュウハスウトクセイ</t>
    </rPh>
    <rPh sb="41" eb="43">
      <t>カンアン</t>
    </rPh>
    <rPh sb="51" eb="53">
      <t>セッテイ</t>
    </rPh>
    <rPh sb="55" eb="57">
      <t>ツイキ</t>
    </rPh>
    <phoneticPr fontId="1"/>
  </si>
  <si>
    <t>2.防波堤に共通する事項
【告示】(防波堤の性能規定)</t>
    <rPh sb="2" eb="5">
      <t>ボウハテイ</t>
    </rPh>
    <rPh sb="6" eb="8">
      <t>キョウツウ</t>
    </rPh>
    <rPh sb="10" eb="12">
      <t>ジコウ</t>
    </rPh>
    <rPh sb="14" eb="16">
      <t>コクジ</t>
    </rPh>
    <rPh sb="18" eb="21">
      <t>ボウハテイ</t>
    </rPh>
    <rPh sb="22" eb="24">
      <t>セイノウ</t>
    </rPh>
    <rPh sb="24" eb="26">
      <t>キテイ</t>
    </rPh>
    <phoneticPr fontId="1"/>
  </si>
  <si>
    <t>共</t>
    <rPh sb="0" eb="1">
      <t>キョウ</t>
    </rPh>
    <phoneticPr fontId="1"/>
  </si>
  <si>
    <t>-</t>
    <phoneticPr fontId="1"/>
  </si>
  <si>
    <t>○本書における法令の表記</t>
    <rPh sb="1" eb="3">
      <t>ホンショ</t>
    </rPh>
    <rPh sb="7" eb="9">
      <t>ホウレイ</t>
    </rPh>
    <rPh sb="10" eb="12">
      <t>ヒョウキ</t>
    </rPh>
    <phoneticPr fontId="1"/>
  </si>
  <si>
    <t>○本書の位置づけ・構成
3本書の全体構成
3.2各編の概要(5)</t>
    <rPh sb="1" eb="3">
      <t>ホンショ</t>
    </rPh>
    <rPh sb="4" eb="6">
      <t>イチ</t>
    </rPh>
    <rPh sb="9" eb="11">
      <t>コウセイ</t>
    </rPh>
    <rPh sb="13" eb="15">
      <t>ホンショ</t>
    </rPh>
    <rPh sb="16" eb="18">
      <t>ゼンタイ</t>
    </rPh>
    <rPh sb="18" eb="20">
      <t>コウセイ</t>
    </rPh>
    <rPh sb="24" eb="26">
      <t>カクヘン</t>
    </rPh>
    <rPh sb="27" eb="29">
      <t>ガイヨウ</t>
    </rPh>
    <phoneticPr fontId="1"/>
  </si>
  <si>
    <t>1.適用範囲
1.1技術基準の全体構成</t>
    <rPh sb="2" eb="4">
      <t>テキヨウ</t>
    </rPh>
    <rPh sb="4" eb="6">
      <t>ハンイ</t>
    </rPh>
    <rPh sb="10" eb="12">
      <t>ギジュツ</t>
    </rPh>
    <rPh sb="12" eb="14">
      <t>キジュン</t>
    </rPh>
    <rPh sb="15" eb="17">
      <t>ゼンタイ</t>
    </rPh>
    <rPh sb="17" eb="19">
      <t>コウセイ</t>
    </rPh>
    <phoneticPr fontId="1"/>
  </si>
  <si>
    <t>(5)「巻末資料」巻末7「維持に関する必要な事項」を「維持に関し必要な事項」に修正</t>
    <rPh sb="4" eb="6">
      <t>カンマツ</t>
    </rPh>
    <rPh sb="6" eb="8">
      <t>シリョウ</t>
    </rPh>
    <rPh sb="9" eb="11">
      <t>カンマツ</t>
    </rPh>
    <rPh sb="13" eb="15">
      <t>イジ</t>
    </rPh>
    <rPh sb="16" eb="17">
      <t>カン</t>
    </rPh>
    <rPh sb="19" eb="21">
      <t>ヒツヨウ</t>
    </rPh>
    <rPh sb="22" eb="24">
      <t>ジコウ</t>
    </rPh>
    <rPh sb="27" eb="29">
      <t>イジ</t>
    </rPh>
    <rPh sb="30" eb="31">
      <t>カン</t>
    </rPh>
    <rPh sb="32" eb="34">
      <t>ヒツヨウ</t>
    </rPh>
    <rPh sb="35" eb="37">
      <t>ジコウ</t>
    </rPh>
    <phoneticPr fontId="1"/>
  </si>
  <si>
    <t>図-1.1.1　「維持に関する必要な事項」を「維持に関し必要な事項」に修正</t>
    <rPh sb="0" eb="1">
      <t>ズ</t>
    </rPh>
    <phoneticPr fontId="1"/>
  </si>
  <si>
    <t>上から7行目「維持に関する必要な事項」を「維持に関し必要な事項」に修正</t>
    <rPh sb="7" eb="9">
      <t>イジ</t>
    </rPh>
    <rPh sb="10" eb="11">
      <t>カン</t>
    </rPh>
    <rPh sb="13" eb="15">
      <t>ヒツヨウ</t>
    </rPh>
    <rPh sb="16" eb="18">
      <t>ジコウ</t>
    </rPh>
    <rPh sb="21" eb="23">
      <t>イジ</t>
    </rPh>
    <rPh sb="24" eb="25">
      <t>カン</t>
    </rPh>
    <rPh sb="26" eb="28">
      <t>ヒツヨウ</t>
    </rPh>
    <rPh sb="29" eb="31">
      <t>ジコウ</t>
    </rPh>
    <phoneticPr fontId="1"/>
  </si>
  <si>
    <r>
      <t>式(4.2.2)　「S</t>
    </r>
    <r>
      <rPr>
        <vertAlign val="subscript"/>
        <sz val="11"/>
        <rFont val="ＭＳ ゴシック"/>
        <family val="3"/>
        <charset val="128"/>
      </rPr>
      <t>k</t>
    </r>
    <r>
      <rPr>
        <sz val="11"/>
        <rFont val="ＭＳ ゴシック"/>
        <family val="2"/>
        <charset val="128"/>
      </rPr>
      <t>：抵抗項の設計で期待する値」を「R</t>
    </r>
    <r>
      <rPr>
        <vertAlign val="subscript"/>
        <sz val="11"/>
        <rFont val="ＭＳ ゴシック"/>
        <family val="3"/>
        <charset val="128"/>
      </rPr>
      <t>d</t>
    </r>
    <r>
      <rPr>
        <sz val="11"/>
        <rFont val="ＭＳ ゴシック"/>
        <family val="2"/>
        <charset val="128"/>
      </rPr>
      <t>：抵抗項の設計で期待する値」に修正</t>
    </r>
    <phoneticPr fontId="1"/>
  </si>
  <si>
    <t>上から2行目「防波の性能規定」を「防波堤の性能規定」に修正</t>
    <phoneticPr fontId="1"/>
  </si>
  <si>
    <r>
      <t>式(3.2.8)　「S</t>
    </r>
    <r>
      <rPr>
        <vertAlign val="subscript"/>
        <sz val="11"/>
        <rFont val="ＭＳ ゴシック"/>
        <family val="3"/>
        <charset val="128"/>
      </rPr>
      <t>k</t>
    </r>
    <r>
      <rPr>
        <sz val="11"/>
        <rFont val="ＭＳ ゴシック"/>
        <family val="2"/>
        <charset val="128"/>
      </rPr>
      <t>：抵抗項の設計で期待する値」を「R</t>
    </r>
    <r>
      <rPr>
        <vertAlign val="subscript"/>
        <sz val="11"/>
        <rFont val="ＭＳ ゴシック"/>
        <family val="3"/>
        <charset val="128"/>
      </rPr>
      <t>d</t>
    </r>
    <r>
      <rPr>
        <sz val="11"/>
        <rFont val="ＭＳ ゴシック"/>
        <family val="2"/>
        <charset val="128"/>
      </rPr>
      <t>：抵抗項の設計で期待する値」に修正</t>
    </r>
    <phoneticPr fontId="1"/>
  </si>
  <si>
    <t>－</t>
    <phoneticPr fontId="1"/>
  </si>
  <si>
    <t>索引</t>
    <rPh sb="0" eb="2">
      <t>サクイン</t>
    </rPh>
    <phoneticPr fontId="1"/>
  </si>
  <si>
    <t>仮想地表面に1209-1を追記</t>
    <rPh sb="0" eb="2">
      <t>カソウ</t>
    </rPh>
    <rPh sb="2" eb="5">
      <t>チヒョウメン</t>
    </rPh>
    <rPh sb="13" eb="15">
      <t>ツイキ</t>
    </rPh>
    <phoneticPr fontId="1"/>
  </si>
  <si>
    <t>工学的基盤に1209-1を追記</t>
    <rPh sb="0" eb="3">
      <t>コウガクテキ</t>
    </rPh>
    <rPh sb="3" eb="5">
      <t>キバン</t>
    </rPh>
    <rPh sb="13" eb="15">
      <t>ツイキ</t>
    </rPh>
    <phoneticPr fontId="1"/>
  </si>
  <si>
    <t>固有周期に1209-1を追記</t>
    <rPh sb="0" eb="2">
      <t>コユウ</t>
    </rPh>
    <rPh sb="2" eb="4">
      <t>シュウキ</t>
    </rPh>
    <rPh sb="12" eb="14">
      <t>ツイキ</t>
    </rPh>
    <phoneticPr fontId="1"/>
  </si>
  <si>
    <t>地盤の基準初期固有周期に1209-1を追記</t>
    <rPh sb="0" eb="2">
      <t>ジバン</t>
    </rPh>
    <rPh sb="3" eb="5">
      <t>キジュン</t>
    </rPh>
    <rPh sb="5" eb="7">
      <t>ショキ</t>
    </rPh>
    <rPh sb="7" eb="9">
      <t>コユウ</t>
    </rPh>
    <rPh sb="9" eb="11">
      <t>シュウキ</t>
    </rPh>
    <rPh sb="19" eb="21">
      <t>ツイキ</t>
    </rPh>
    <phoneticPr fontId="1"/>
  </si>
  <si>
    <t>照査用震度に1209-1を追記</t>
    <rPh sb="0" eb="3">
      <t>ショウサヨウ</t>
    </rPh>
    <rPh sb="3" eb="5">
      <t>シンド</t>
    </rPh>
    <rPh sb="13" eb="15">
      <t>ツイキ</t>
    </rPh>
    <phoneticPr fontId="1"/>
  </si>
  <si>
    <t>備考</t>
    <rPh sb="0" eb="2">
      <t xml:space="preserve">ビコウ </t>
    </rPh>
    <phoneticPr fontId="1"/>
  </si>
  <si>
    <t>第2刷においては対応済み</t>
    <rPh sb="0" eb="1">
      <t xml:space="preserve">ダイ </t>
    </rPh>
    <rPh sb="2" eb="3">
      <t xml:space="preserve">スリ </t>
    </rPh>
    <rPh sb="8" eb="10">
      <t xml:space="preserve">タイオウ </t>
    </rPh>
    <rPh sb="10" eb="11">
      <t xml:space="preserve">ズミ </t>
    </rPh>
    <phoneticPr fontId="1"/>
  </si>
  <si>
    <t>港湾の施設の技術上の基準・同解説（令和2年6月）　正誤表対応項目一覧</t>
    <rPh sb="0" eb="2">
      <t>コウワン</t>
    </rPh>
    <rPh sb="3" eb="5">
      <t>シセツ</t>
    </rPh>
    <rPh sb="6" eb="8">
      <t>ギジュツ</t>
    </rPh>
    <rPh sb="8" eb="9">
      <t>ジョウ</t>
    </rPh>
    <rPh sb="10" eb="12">
      <t>キジュン</t>
    </rPh>
    <rPh sb="13" eb="14">
      <t>ドウ</t>
    </rPh>
    <rPh sb="14" eb="16">
      <t>カイセツヘイセイネンガツセイゴヒョウタイオウコウモクイチラン</t>
    </rPh>
    <rPh sb="17" eb="19">
      <t xml:space="preserve">レイワ </t>
    </rPh>
    <phoneticPr fontId="1"/>
  </si>
  <si>
    <t>2.風
2.3風圧力(3)②(c)</t>
    <rPh sb="2" eb="3">
      <t>カゼ</t>
    </rPh>
    <rPh sb="7" eb="8">
      <t>カゼ</t>
    </rPh>
    <rPh sb="8" eb="10">
      <t>アツリョク</t>
    </rPh>
    <phoneticPr fontId="1"/>
  </si>
  <si>
    <t>表-2.3.7「風下側部材」を「風上側部材」に修正し、「風上側部材」を「風下側部材」に修正</t>
    <rPh sb="0" eb="1">
      <t>ヒョウ</t>
    </rPh>
    <rPh sb="8" eb="10">
      <t>カザシモ</t>
    </rPh>
    <rPh sb="10" eb="11">
      <t>ガワ</t>
    </rPh>
    <rPh sb="11" eb="13">
      <t>ブザイ</t>
    </rPh>
    <rPh sb="16" eb="17">
      <t>カザ</t>
    </rPh>
    <rPh sb="18" eb="19">
      <t>ガワ</t>
    </rPh>
    <rPh sb="19" eb="21">
      <t>ブザイ</t>
    </rPh>
    <rPh sb="29" eb="30">
      <t>ウエ</t>
    </rPh>
    <rPh sb="37" eb="38">
      <t>シモ</t>
    </rPh>
    <rPh sb="43" eb="45">
      <t>シュウセイ</t>
    </rPh>
    <phoneticPr fontId="1"/>
  </si>
  <si>
    <t>6.波力
6.1.1波浪・津波による波力と高潮時の波力
6.1.2波浪による波力の構造物の形態による分類</t>
    <rPh sb="2" eb="4">
      <t>ハリョク</t>
    </rPh>
    <phoneticPr fontId="1"/>
  </si>
  <si>
    <t>〔参考文献〕8）</t>
    <rPh sb="1" eb="3">
      <t>サンコウ</t>
    </rPh>
    <rPh sb="3" eb="5">
      <t>ブンケン</t>
    </rPh>
    <phoneticPr fontId="1"/>
  </si>
  <si>
    <t>参考文献 8）の発行年「2012」を「1964」に修正</t>
    <rPh sb="0" eb="2">
      <t>サンコウ</t>
    </rPh>
    <rPh sb="2" eb="4">
      <t>ブンケン</t>
    </rPh>
    <rPh sb="8" eb="11">
      <t>ハッコウネン</t>
    </rPh>
    <rPh sb="25" eb="27">
      <t>シュウセイ</t>
    </rPh>
    <phoneticPr fontId="1"/>
  </si>
  <si>
    <t>3.基本的な機能を有する防波堤
3.3.3性能照査(6)</t>
    <rPh sb="2" eb="5">
      <t>キホンテキ</t>
    </rPh>
    <rPh sb="6" eb="8">
      <t>キノウ</t>
    </rPh>
    <rPh sb="9" eb="10">
      <t>ユウ</t>
    </rPh>
    <rPh sb="12" eb="15">
      <t>ボウハテイ</t>
    </rPh>
    <rPh sb="21" eb="23">
      <t>セイノウ</t>
    </rPh>
    <rPh sb="23" eb="25">
      <t>ショウサ</t>
    </rPh>
    <phoneticPr fontId="1"/>
  </si>
  <si>
    <t>「傾斜堤及び消波ブロックの質量の算定」を「被覆材及び消波ブロックの質量の算定」に修正</t>
    <rPh sb="1" eb="3">
      <t>ケイシャ</t>
    </rPh>
    <rPh sb="3" eb="4">
      <t>テイ</t>
    </rPh>
    <rPh sb="4" eb="5">
      <t>オヨ</t>
    </rPh>
    <rPh sb="6" eb="8">
      <t>ショウハ</t>
    </rPh>
    <rPh sb="13" eb="15">
      <t>シツリョウ</t>
    </rPh>
    <rPh sb="16" eb="18">
      <t>サンテイ</t>
    </rPh>
    <rPh sb="21" eb="24">
      <t>ヒフクザイ</t>
    </rPh>
    <rPh sb="24" eb="25">
      <t>オヨ</t>
    </rPh>
    <rPh sb="26" eb="28">
      <t>ショウハ</t>
    </rPh>
    <rPh sb="33" eb="35">
      <t>シツリョウ</t>
    </rPh>
    <rPh sb="36" eb="38">
      <t>サンテイ</t>
    </rPh>
    <rPh sb="40" eb="42">
      <t>シュウセイ</t>
    </rPh>
    <phoneticPr fontId="1"/>
  </si>
  <si>
    <t>10.防潮堤
10.4作用と性能照査(2)②</t>
    <rPh sb="3" eb="6">
      <t>ボウチョウテイ</t>
    </rPh>
    <rPh sb="11" eb="13">
      <t>サヨウ</t>
    </rPh>
    <rPh sb="14" eb="16">
      <t>セイノウ</t>
    </rPh>
    <rPh sb="16" eb="18">
      <t>ショウサ</t>
    </rPh>
    <phoneticPr fontId="1"/>
  </si>
  <si>
    <t>「［作］第2章6.2.10 高潮時（高潮位時）の波力と静水圧」を「［作］第2章6.8 高潮時の波力」に修正</t>
    <rPh sb="2" eb="3">
      <t>サ</t>
    </rPh>
    <rPh sb="4" eb="5">
      <t>ダイ</t>
    </rPh>
    <rPh sb="6" eb="7">
      <t>ショウ</t>
    </rPh>
    <rPh sb="14" eb="17">
      <t>タカシオジ</t>
    </rPh>
    <rPh sb="18" eb="20">
      <t>タカシオ</t>
    </rPh>
    <rPh sb="20" eb="21">
      <t>イ</t>
    </rPh>
    <rPh sb="21" eb="22">
      <t>ジ</t>
    </rPh>
    <rPh sb="24" eb="26">
      <t>ハリョク</t>
    </rPh>
    <rPh sb="27" eb="30">
      <t>セイスイアツ</t>
    </rPh>
    <rPh sb="34" eb="35">
      <t>サク</t>
    </rPh>
    <rPh sb="36" eb="37">
      <t>ダイ</t>
    </rPh>
    <rPh sb="38" eb="39">
      <t>ショウ</t>
    </rPh>
    <rPh sb="43" eb="45">
      <t>タカシオ</t>
    </rPh>
    <rPh sb="45" eb="46">
      <t>ジ</t>
    </rPh>
    <rPh sb="47" eb="49">
      <t>ハリョク</t>
    </rPh>
    <rPh sb="51" eb="53">
      <t>シュウセイ</t>
    </rPh>
    <phoneticPr fontId="1"/>
  </si>
  <si>
    <t>14.護岸
14.5作用(3)</t>
    <rPh sb="3" eb="5">
      <t>ゴガン</t>
    </rPh>
    <rPh sb="10" eb="12">
      <t>サヨウ</t>
    </rPh>
    <phoneticPr fontId="1"/>
  </si>
  <si>
    <t>2.岸壁
2.3.10レベル2地震動に関する偶発状態における性能照査</t>
    <rPh sb="2" eb="4">
      <t>ガンペキ</t>
    </rPh>
    <rPh sb="15" eb="17">
      <t>ジシン</t>
    </rPh>
    <rPh sb="17" eb="18">
      <t>ウゴ</t>
    </rPh>
    <rPh sb="19" eb="20">
      <t>カン</t>
    </rPh>
    <rPh sb="22" eb="24">
      <t>グウハツ</t>
    </rPh>
    <rPh sb="24" eb="26">
      <t>ジョウタイ</t>
    </rPh>
    <rPh sb="30" eb="32">
      <t>セイノウ</t>
    </rPh>
    <rPh sb="32" eb="34">
      <t>ショウサ</t>
    </rPh>
    <phoneticPr fontId="1"/>
  </si>
  <si>
    <t>(6)鋼管を用いていない矢板壁及び控え矢板の限界値
を追記</t>
    <rPh sb="27" eb="29">
      <t>ツイキ</t>
    </rPh>
    <phoneticPr fontId="1"/>
  </si>
  <si>
    <t>5.桟橋
5.2.3作用⑭(c)</t>
    <rPh sb="2" eb="4">
      <t>サンバシ</t>
    </rPh>
    <rPh sb="10" eb="12">
      <t>サヨウ</t>
    </rPh>
    <phoneticPr fontId="1"/>
  </si>
  <si>
    <t>「ただし、照査用震度の下限値は0.05として設定する。」を追記</t>
    <rPh sb="5" eb="10">
      <t>ショウサヨウシンド</t>
    </rPh>
    <rPh sb="11" eb="14">
      <t>カゲンチ</t>
    </rPh>
    <rPh sb="22" eb="24">
      <t>セッテイ</t>
    </rPh>
    <rPh sb="29" eb="31">
      <t>ツイキ</t>
    </rPh>
    <phoneticPr fontId="1"/>
  </si>
  <si>
    <t>9.係留施設の附帯設備等
9.18.3 性能照査(4)⑤</t>
    <rPh sb="2" eb="6">
      <t>ケイリュウシセツ</t>
    </rPh>
    <rPh sb="7" eb="11">
      <t>フタイセツビ</t>
    </rPh>
    <rPh sb="11" eb="12">
      <t>トウ</t>
    </rPh>
    <rPh sb="20" eb="22">
      <t>セイノウ</t>
    </rPh>
    <rPh sb="22" eb="24">
      <t>ショウサ</t>
    </rPh>
    <phoneticPr fontId="1"/>
  </si>
  <si>
    <t>表-9-18.7 のタイバー、ダウエルバーの径の単位を削除
径の記載を、タイバーはD25とD32、ダウエルバーはφ25とφ32に修正</t>
    <rPh sb="0" eb="1">
      <t>ヒョウ</t>
    </rPh>
    <rPh sb="22" eb="23">
      <t>ケイ</t>
    </rPh>
    <rPh sb="24" eb="26">
      <t>タンイ</t>
    </rPh>
    <rPh sb="27" eb="29">
      <t>サクジョ</t>
    </rPh>
    <rPh sb="30" eb="31">
      <t>ケイ</t>
    </rPh>
    <rPh sb="32" eb="34">
      <t>キサイ</t>
    </rPh>
    <rPh sb="64" eb="66">
      <t>シュウセイ</t>
    </rPh>
    <phoneticPr fontId="1"/>
  </si>
  <si>
    <t>参
(施)</t>
    <phoneticPr fontId="1"/>
  </si>
  <si>
    <t>3.フェリーふ頭
3.1フェリーふ頭の目的・機能・定義</t>
    <rPh sb="7" eb="8">
      <t>トウ</t>
    </rPh>
    <rPh sb="17" eb="18">
      <t>トウ</t>
    </rPh>
    <rPh sb="19" eb="21">
      <t>モクテキ</t>
    </rPh>
    <rPh sb="22" eb="24">
      <t>キノウ</t>
    </rPh>
    <rPh sb="25" eb="27">
      <t>テイギ</t>
    </rPh>
    <phoneticPr fontId="1"/>
  </si>
  <si>
    <t>3.フェリーふ頭
3.4フェリーふ頭を構成する施設の配置・規模の決定に関する重要事項(5)③</t>
    <rPh sb="7" eb="8">
      <t>トウ</t>
    </rPh>
    <rPh sb="17" eb="18">
      <t>トウ</t>
    </rPh>
    <rPh sb="19" eb="21">
      <t>コウセイ</t>
    </rPh>
    <rPh sb="23" eb="25">
      <t>シセツ</t>
    </rPh>
    <rPh sb="26" eb="28">
      <t>ハイチ</t>
    </rPh>
    <rPh sb="29" eb="31">
      <t>キボ</t>
    </rPh>
    <rPh sb="32" eb="34">
      <t>ケッテイ</t>
    </rPh>
    <rPh sb="35" eb="36">
      <t>カン</t>
    </rPh>
    <rPh sb="38" eb="40">
      <t>ジュウヨウ</t>
    </rPh>
    <rPh sb="40" eb="42">
      <t>ジコウ</t>
    </rPh>
    <phoneticPr fontId="1"/>
  </si>
  <si>
    <t>本文中の参考文献「1)」を「8)」に修正</t>
    <rPh sb="0" eb="3">
      <t>ホンブンチュウ</t>
    </rPh>
    <rPh sb="4" eb="6">
      <t>サンコウ</t>
    </rPh>
    <rPh sb="6" eb="8">
      <t>ブンケン</t>
    </rPh>
    <rPh sb="18" eb="20">
      <t>シュウセイ</t>
    </rPh>
    <phoneticPr fontId="1"/>
  </si>
  <si>
    <t>表-3.1.1中の「旅客ターミナル」を「左記以外の施設」に移動</t>
    <phoneticPr fontId="1"/>
  </si>
  <si>
    <t>6.1.1の1行目「6.2、6.3、6.4、6.5では」を「6.2、6.3、6.4、6.5、6.6では」に修正
6.1.1の2行目「6.6では津波による波力」を「6.7では津波による波力」に修正
6.1.1の2行目「6.7では高潮時の波力」を「6.8では高潮時の波力」に修正
6.1.2の2行目「6.5でマウンド透過波力と目地内波力を、」を追加
6.1.2の2行目「6.5で被覆石やブロックに」を「6.6で被覆石やブロックに」に修正
6.1.2の5行目「6.5の被覆石及びブロックに」を「6.6の被覆石及びブロックに」に修正</t>
    <rPh sb="7" eb="9">
      <t>ギョウメ</t>
    </rPh>
    <rPh sb="53" eb="55">
      <t>シュウセイ</t>
    </rPh>
    <rPh sb="71" eb="73">
      <t>ツナミ</t>
    </rPh>
    <rPh sb="76" eb="78">
      <t>ハリョク</t>
    </rPh>
    <rPh sb="95" eb="97">
      <t>シュウセイ</t>
    </rPh>
    <rPh sb="113" eb="116">
      <t>タカシオジ</t>
    </rPh>
    <rPh sb="135" eb="137">
      <t>シュウセイ</t>
    </rPh>
    <rPh sb="156" eb="158">
      <t>トウカ</t>
    </rPh>
    <rPh sb="158" eb="160">
      <t>ハリョク</t>
    </rPh>
    <rPh sb="161" eb="163">
      <t>メジ</t>
    </rPh>
    <rPh sb="163" eb="164">
      <t>ナイ</t>
    </rPh>
    <rPh sb="164" eb="166">
      <t>ハリョク</t>
    </rPh>
    <rPh sb="170" eb="172">
      <t>ツイカ</t>
    </rPh>
    <rPh sb="187" eb="189">
      <t>ヒフク</t>
    </rPh>
    <rPh sb="189" eb="190">
      <t>イシ</t>
    </rPh>
    <rPh sb="203" eb="205">
      <t>ヒフク</t>
    </rPh>
    <rPh sb="205" eb="206">
      <t>イシ</t>
    </rPh>
    <rPh sb="214" eb="216">
      <t>シュウセイ</t>
    </rPh>
    <rPh sb="234" eb="235">
      <t>オヨ</t>
    </rPh>
    <rPh sb="251" eb="252">
      <t>オヨ</t>
    </rPh>
    <phoneticPr fontId="1"/>
  </si>
  <si>
    <t>作</t>
    <rPh sb="0" eb="1">
      <t>サク</t>
    </rPh>
    <phoneticPr fontId="15"/>
  </si>
  <si>
    <t>6.波力
6.2.4 衝撃砕波力
（5）急勾配海底面上の直立壁に作用する衝撃砕波力</t>
    <rPh sb="2" eb="4">
      <t>ハリョク</t>
    </rPh>
    <phoneticPr fontId="15"/>
  </si>
  <si>
    <r>
      <t>①波圧が最大となる堤脚水深と平均波圧強度の10行目（式の記載除く）
「静止面上砕波限界波高」を「静水面上砕波限界</t>
    </r>
    <r>
      <rPr>
        <sz val="11"/>
        <rFont val="ＭＳ ゴシック"/>
        <family val="2"/>
        <charset val="128"/>
      </rPr>
      <t>波高」に修正</t>
    </r>
    <rPh sb="23" eb="24">
      <t>ギョウ</t>
    </rPh>
    <rPh sb="24" eb="25">
      <t>メ</t>
    </rPh>
    <rPh sb="26" eb="27">
      <t>シキ</t>
    </rPh>
    <rPh sb="28" eb="30">
      <t>キサイ</t>
    </rPh>
    <rPh sb="30" eb="31">
      <t>ノゾ</t>
    </rPh>
    <rPh sb="60" eb="62">
      <t>シュウセイ</t>
    </rPh>
    <phoneticPr fontId="15"/>
  </si>
  <si>
    <t>1.地震動
1.1.3 サイト特性</t>
    <rPh sb="2" eb="5">
      <t>ジシンドウ</t>
    </rPh>
    <rPh sb="15" eb="17">
      <t>トクセイ</t>
    </rPh>
    <phoneticPr fontId="15"/>
  </si>
  <si>
    <t>1.地震動
1.2.1 概要
1.2.2 サイト増幅特性の評価</t>
    <rPh sb="2" eb="5">
      <t>ジシンドウ</t>
    </rPh>
    <phoneticPr fontId="15"/>
  </si>
  <si>
    <r>
      <t>上から</t>
    </r>
    <r>
      <rPr>
        <sz val="11"/>
        <rFont val="ＭＳ ゴシック"/>
        <family val="2"/>
        <charset val="128"/>
      </rPr>
      <t>9行目「［参（作）］第1章4.2 対象施設設置地点周辺の既存強震観測記録の利用
可能性の検討」を「［参（作）］第1章4.2 対象施設設置地点とその周辺での常時微動観測」に修正。</t>
    </r>
    <r>
      <rPr>
        <sz val="11"/>
        <rFont val="ＭＳ ゴシック"/>
        <family val="3"/>
      </rPr>
      <t xml:space="preserve">
下から2行目「［参（作）］第1章4.2 対象施設設置地点周辺の既存強震観測記録の利用
可能性の検討」を「［参（作）］第1章4.2 対象施設設置地点とその周辺での常時微動観測」に修正。</t>
    </r>
    <rPh sb="0" eb="1">
      <t>ウエ</t>
    </rPh>
    <rPh sb="4" eb="5">
      <t>ギョウ</t>
    </rPh>
    <rPh sb="5" eb="6">
      <t>メ</t>
    </rPh>
    <rPh sb="88" eb="90">
      <t>シュウセイ</t>
    </rPh>
    <phoneticPr fontId="15"/>
  </si>
  <si>
    <t>1.地震動
1.2.3 表層地盤の地震応答計算</t>
    <rPh sb="2" eb="5">
      <t>ジシンドウ</t>
    </rPh>
    <phoneticPr fontId="15"/>
  </si>
  <si>
    <t>図-1.2.6 重複反射理論　(a) 土質柱状図　シルト質砂の単位体積重量「10.7」を「16.6」に修正</t>
    <rPh sb="0" eb="1">
      <t>ズ</t>
    </rPh>
    <rPh sb="8" eb="10">
      <t>チョウフク</t>
    </rPh>
    <rPh sb="10" eb="12">
      <t>ハンシャ</t>
    </rPh>
    <rPh sb="12" eb="14">
      <t>リロン</t>
    </rPh>
    <rPh sb="23" eb="24">
      <t>ズ</t>
    </rPh>
    <rPh sb="31" eb="33">
      <t>タンイ</t>
    </rPh>
    <rPh sb="33" eb="35">
      <t>タイセキ</t>
    </rPh>
    <rPh sb="35" eb="37">
      <t>ジュウリョウ</t>
    </rPh>
    <rPh sb="51" eb="53">
      <t>シュウセイ</t>
    </rPh>
    <phoneticPr fontId="15"/>
  </si>
  <si>
    <t>1.地震動
1.3.3 震源パラメータの設定</t>
    <rPh sb="2" eb="5">
      <t>ジシンドウ</t>
    </rPh>
    <phoneticPr fontId="15"/>
  </si>
  <si>
    <t>（1）過去に大きな被害をもたらした地震の再来を想定する場合　の6行目
「Esherby」を「Eshelby」に修正</t>
    <rPh sb="32" eb="34">
      <t>ギョウメ</t>
    </rPh>
    <rPh sb="55" eb="57">
      <t>シュウセイ</t>
    </rPh>
    <phoneticPr fontId="15"/>
  </si>
  <si>
    <t>1.地震動
[参考文献]</t>
    <rPh sb="7" eb="9">
      <t>サンコウ</t>
    </rPh>
    <rPh sb="9" eb="11">
      <t>ブンケン</t>
    </rPh>
    <phoneticPr fontId="15"/>
  </si>
  <si>
    <t>文献 55)　「Esherby」を「Eshelby」に修正
文献 61)　「pp.213-223」を「pp.62-77」に修正
文献 67)　「functions」を「function」に修正
文献 70)　「Vol.」を「No.」に修正
文献 84)　「heterogenious」を「heterogeneous」に修正</t>
    <rPh sb="0" eb="2">
      <t>ブンケン</t>
    </rPh>
    <phoneticPr fontId="15"/>
  </si>
  <si>
    <t>施</t>
    <rPh sb="0" eb="1">
      <t>セ</t>
    </rPh>
    <phoneticPr fontId="15"/>
  </si>
  <si>
    <t>5.地盤改良工法
5.18.2 主働土圧(3)</t>
  </si>
  <si>
    <r>
      <t>式（5.18.1）において
係数Biの第3項の分子の最後の「co」を「cosθ」に修正。
係数「C」を「Ci」に修正。
係数</t>
    </r>
    <r>
      <rPr>
        <sz val="11"/>
        <rFont val="ＭＳ ゴシック"/>
        <family val="2"/>
        <charset val="128"/>
      </rPr>
      <t>Ciの第3項の分母の「Σγh」を「Σγihi」に修正。</t>
    </r>
    <rPh sb="41" eb="43">
      <t>シュウセイ</t>
    </rPh>
    <rPh sb="56" eb="58">
      <t>シュウセイ</t>
    </rPh>
    <rPh sb="69" eb="71">
      <t>ブンボ</t>
    </rPh>
    <rPh sb="86" eb="88">
      <t>シュウセイ</t>
    </rPh>
    <phoneticPr fontId="15"/>
  </si>
  <si>
    <t>施</t>
    <rPh sb="0" eb="1">
      <t>シ</t>
    </rPh>
    <phoneticPr fontId="15"/>
  </si>
  <si>
    <t>2.航路
2.3.2 第2区分における性能照査(1)</t>
    <rPh sb="2" eb="4">
      <t>コウロ</t>
    </rPh>
    <phoneticPr fontId="15"/>
  </si>
  <si>
    <r>
      <t>表－2.3.3　Ax，Ayを推計するための係数　満載状態
旅客船　Ayの場合の係数　</t>
    </r>
    <r>
      <rPr>
        <sz val="11"/>
        <rFont val="ＭＳ ゴシック"/>
        <family val="2"/>
        <charset val="128"/>
      </rPr>
      <t>αwの値「0.059」を「0.590」に修正。</t>
    </r>
    <rPh sb="24" eb="26">
      <t>マンサイ</t>
    </rPh>
    <rPh sb="26" eb="28">
      <t>ジョウタイ</t>
    </rPh>
    <rPh sb="29" eb="32">
      <t>リョキャクセン</t>
    </rPh>
    <rPh sb="45" eb="46">
      <t>アタイ</t>
    </rPh>
    <rPh sb="62" eb="64">
      <t>シュウセイ</t>
    </rPh>
    <phoneticPr fontId="15"/>
  </si>
  <si>
    <t>2.岸壁
2.10.4性能照査(1)②</t>
    <rPh sb="2" eb="4">
      <t>ガンペキ</t>
    </rPh>
    <rPh sb="11" eb="13">
      <t>セイノウ</t>
    </rPh>
    <rPh sb="13" eb="15">
      <t>ショウサ</t>
    </rPh>
    <phoneticPr fontId="15"/>
  </si>
  <si>
    <t>1175〜1176</t>
    <phoneticPr fontId="1"/>
  </si>
  <si>
    <r>
      <t>・式(2.10.1),(2.10.2)の凡例「</t>
    </r>
    <r>
      <rPr>
        <i/>
        <sz val="11"/>
        <rFont val="ＭＳ ゴシック"/>
        <family val="3"/>
        <charset val="128"/>
      </rPr>
      <t>R</t>
    </r>
    <r>
      <rPr>
        <sz val="11"/>
        <rFont val="ＭＳ ゴシック"/>
        <family val="3"/>
        <charset val="128"/>
      </rPr>
      <t>：変形抵抗係数」を追加
・式(2.10.6)の</t>
    </r>
    <r>
      <rPr>
        <i/>
        <sz val="11"/>
        <rFont val="ＭＳ ゴシック"/>
        <family val="3"/>
        <charset val="128"/>
      </rPr>
      <t>R</t>
    </r>
    <r>
      <rPr>
        <i/>
        <vertAlign val="subscript"/>
        <sz val="11"/>
        <rFont val="ＭＳ ゴシック"/>
        <family val="3"/>
        <charset val="128"/>
      </rPr>
      <t>t</t>
    </r>
    <r>
      <rPr>
        <sz val="11"/>
        <rFont val="ＭＳ ゴシック"/>
        <family val="3"/>
        <charset val="128"/>
      </rPr>
      <t>の式「（</t>
    </r>
    <r>
      <rPr>
        <i/>
        <sz val="11"/>
        <rFont val="ＭＳ ゴシック"/>
        <family val="3"/>
        <charset val="128"/>
      </rPr>
      <t>α</t>
    </r>
    <r>
      <rPr>
        <vertAlign val="superscript"/>
        <sz val="11"/>
        <rFont val="ＭＳ ゴシック"/>
        <family val="3"/>
        <charset val="128"/>
      </rPr>
      <t>2</t>
    </r>
    <r>
      <rPr>
        <sz val="11"/>
        <rFont val="ＭＳ ゴシック"/>
        <family val="3"/>
        <charset val="128"/>
      </rPr>
      <t>＋</t>
    </r>
    <r>
      <rPr>
        <i/>
        <sz val="11"/>
        <rFont val="ＭＳ ゴシック"/>
        <family val="3"/>
        <charset val="128"/>
      </rPr>
      <t>β</t>
    </r>
    <r>
      <rPr>
        <vertAlign val="superscript"/>
        <sz val="11"/>
        <rFont val="ＭＳ ゴシック"/>
        <family val="3"/>
        <charset val="128"/>
      </rPr>
      <t>2</t>
    </r>
    <r>
      <rPr>
        <sz val="11"/>
        <rFont val="ＭＳ ゴシック"/>
        <family val="3"/>
        <charset val="128"/>
      </rPr>
      <t>）」を「（</t>
    </r>
    <r>
      <rPr>
        <i/>
        <sz val="11"/>
        <rFont val="ＭＳ ゴシック"/>
        <family val="3"/>
        <charset val="128"/>
      </rPr>
      <t>α</t>
    </r>
    <r>
      <rPr>
        <vertAlign val="superscript"/>
        <sz val="11"/>
        <rFont val="ＭＳ ゴシック"/>
        <family val="3"/>
        <charset val="128"/>
      </rPr>
      <t>2</t>
    </r>
    <r>
      <rPr>
        <sz val="11"/>
        <rFont val="ＭＳ ゴシック"/>
        <family val="3"/>
        <charset val="128"/>
      </rPr>
      <t>－</t>
    </r>
    <r>
      <rPr>
        <i/>
        <sz val="11"/>
        <rFont val="ＭＳ ゴシック"/>
        <family val="3"/>
        <charset val="128"/>
      </rPr>
      <t>β</t>
    </r>
    <r>
      <rPr>
        <vertAlign val="superscript"/>
        <sz val="11"/>
        <rFont val="ＭＳ ゴシック"/>
        <family val="3"/>
        <charset val="128"/>
      </rPr>
      <t>2</t>
    </r>
    <r>
      <rPr>
        <sz val="11"/>
        <rFont val="ＭＳ ゴシック"/>
        <family val="3"/>
        <charset val="128"/>
      </rPr>
      <t>）」に修正し、</t>
    </r>
    <r>
      <rPr>
        <i/>
        <sz val="11"/>
        <rFont val="ＭＳ ゴシック"/>
        <family val="3"/>
        <charset val="128"/>
      </rPr>
      <t>β</t>
    </r>
    <r>
      <rPr>
        <sz val="11"/>
        <rFont val="ＭＳ ゴシック"/>
        <family val="3"/>
        <charset val="128"/>
      </rPr>
      <t>の式「tan</t>
    </r>
    <r>
      <rPr>
        <i/>
        <sz val="11"/>
        <rFont val="ＭＳ ゴシック"/>
        <family val="3"/>
        <charset val="128"/>
      </rPr>
      <t>δ</t>
    </r>
    <r>
      <rPr>
        <i/>
        <vertAlign val="subscript"/>
        <sz val="11"/>
        <rFont val="ＭＳ ゴシック"/>
        <family val="3"/>
        <charset val="128"/>
      </rPr>
      <t>k</t>
    </r>
    <r>
      <rPr>
        <sz val="11"/>
        <rFont val="ＭＳ ゴシック"/>
        <family val="3"/>
        <charset val="128"/>
      </rPr>
      <t>（</t>
    </r>
    <r>
      <rPr>
        <i/>
        <sz val="11"/>
        <rFont val="ＭＳ ゴシック"/>
        <family val="3"/>
        <charset val="128"/>
      </rPr>
      <t>v'</t>
    </r>
    <r>
      <rPr>
        <sz val="11"/>
        <rFont val="ＭＳ ゴシック"/>
        <family val="3"/>
        <charset val="128"/>
      </rPr>
      <t>/2）」を「tan</t>
    </r>
    <r>
      <rPr>
        <i/>
        <sz val="11"/>
        <rFont val="ＭＳ ゴシック"/>
        <family val="3"/>
        <charset val="128"/>
      </rPr>
      <t>δ</t>
    </r>
    <r>
      <rPr>
        <i/>
        <vertAlign val="subscript"/>
        <sz val="11"/>
        <rFont val="ＭＳ ゴシック"/>
        <family val="3"/>
        <charset val="128"/>
      </rPr>
      <t>k</t>
    </r>
    <r>
      <rPr>
        <sz val="11"/>
        <rFont val="ＭＳ ゴシック"/>
        <family val="3"/>
        <charset val="128"/>
      </rPr>
      <t>＋(</t>
    </r>
    <r>
      <rPr>
        <i/>
        <sz val="11"/>
        <rFont val="ＭＳ ゴシック"/>
        <family val="3"/>
        <charset val="128"/>
      </rPr>
      <t>v'</t>
    </r>
    <r>
      <rPr>
        <sz val="11"/>
        <rFont val="ＭＳ ゴシック"/>
        <family val="3"/>
        <charset val="128"/>
      </rPr>
      <t>/2）」に修正
・式(2.10.5),(2.10.6)の凡例「</t>
    </r>
    <r>
      <rPr>
        <i/>
        <sz val="11"/>
        <rFont val="ＭＳ ゴシック"/>
        <family val="3"/>
        <charset val="128"/>
      </rPr>
      <t>R</t>
    </r>
    <r>
      <rPr>
        <i/>
        <vertAlign val="subscript"/>
        <sz val="11"/>
        <rFont val="ＭＳ ゴシック"/>
        <family val="3"/>
        <charset val="128"/>
      </rPr>
      <t>t</t>
    </r>
    <r>
      <rPr>
        <sz val="11"/>
        <rFont val="ＭＳ ゴシック"/>
        <family val="3"/>
        <charset val="128"/>
      </rPr>
      <t>：転倒抵抗係数」を追加</t>
    </r>
    <rPh sb="0" eb="1">
      <t>シキ</t>
    </rPh>
    <rPh sb="19" eb="21">
      <t>ハンレイ</t>
    </rPh>
    <rPh sb="24" eb="26">
      <t>ヘンケイ</t>
    </rPh>
    <rPh sb="26" eb="28">
      <t>テイコウ</t>
    </rPh>
    <rPh sb="28" eb="30">
      <t>ケイスウ</t>
    </rPh>
    <rPh sb="32" eb="34">
      <t>ツイカ</t>
    </rPh>
    <phoneticPr fontId="15"/>
  </si>
  <si>
    <t>図-1.1.8　文献17）で解析の対象となった強震観測地点　欠落していた図を1枚追加。既存の図の凡例を一部修正。</t>
    <rPh sb="29" eb="31">
      <t>ケツラク</t>
    </rPh>
    <rPh sb="35" eb="36">
      <t>ズ</t>
    </rPh>
    <rPh sb="38" eb="39">
      <t>マイ</t>
    </rPh>
    <rPh sb="39" eb="41">
      <t>ツイカ</t>
    </rPh>
    <rPh sb="42" eb="44">
      <t>キゾン</t>
    </rPh>
    <rPh sb="45" eb="46">
      <t>ズ</t>
    </rPh>
    <rPh sb="47" eb="49">
      <t>ハンレイ</t>
    </rPh>
    <rPh sb="50" eb="52">
      <t>イチブ</t>
    </rPh>
    <rPh sb="52" eb="54">
      <t>シュウセイ</t>
    </rPh>
    <phoneticPr fontId="15"/>
  </si>
  <si>
    <t>6.波力
6.6.1斜面の被覆石及びブロックの所要質量</t>
    <rPh sb="2" eb="4">
      <t>ハリョク</t>
    </rPh>
    <rPh sb="10" eb="12">
      <t>シャメン</t>
    </rPh>
    <rPh sb="13" eb="15">
      <t>ヒフク</t>
    </rPh>
    <rPh sb="15" eb="16">
      <t>イシ</t>
    </rPh>
    <rPh sb="16" eb="17">
      <t>オヨ</t>
    </rPh>
    <rPh sb="23" eb="25">
      <t>ショヨウ</t>
    </rPh>
    <rPh sb="25" eb="27">
      <t>シツリョウ</t>
    </rPh>
    <phoneticPr fontId="1"/>
  </si>
  <si>
    <r>
      <t>P240の1行目</t>
    </r>
    <r>
      <rPr>
        <sz val="11"/>
        <rFont val="ＭＳ ゴシック"/>
        <family val="2"/>
        <charset val="128"/>
      </rPr>
      <t xml:space="preserve">
「式（</t>
    </r>
    <r>
      <rPr>
        <sz val="11"/>
        <rFont val="ＭＳ ゴシック"/>
        <family val="3"/>
        <charset val="128"/>
      </rPr>
      <t>6.5.3</t>
    </r>
    <r>
      <rPr>
        <sz val="11"/>
        <rFont val="ＭＳ ゴシック"/>
        <family val="2"/>
        <charset val="128"/>
      </rPr>
      <t>）」を「式（</t>
    </r>
    <r>
      <rPr>
        <sz val="11"/>
        <rFont val="ＭＳ ゴシック"/>
        <family val="3"/>
        <charset val="128"/>
      </rPr>
      <t>6.6.3</t>
    </r>
    <r>
      <rPr>
        <sz val="11"/>
        <rFont val="ＭＳ ゴシック"/>
        <family val="2"/>
        <charset val="128"/>
      </rPr>
      <t>）」に修正</t>
    </r>
    <rPh sb="6" eb="8">
      <t>ギョウメ</t>
    </rPh>
    <rPh sb="31" eb="33">
      <t>シュウセイ</t>
    </rPh>
    <phoneticPr fontId="1"/>
  </si>
  <si>
    <t>共</t>
    <rPh sb="0" eb="1">
      <t>トモ</t>
    </rPh>
    <phoneticPr fontId="1"/>
  </si>
  <si>
    <t>-</t>
    <phoneticPr fontId="1"/>
  </si>
  <si>
    <t>○本書の位置づけ・構成
6本書に記載されている技術の扱いについて</t>
    <rPh sb="1" eb="3">
      <t>ホンショ</t>
    </rPh>
    <rPh sb="4" eb="6">
      <t>イチ</t>
    </rPh>
    <rPh sb="9" eb="11">
      <t>コウセイ</t>
    </rPh>
    <rPh sb="13" eb="15">
      <t>ホンショ</t>
    </rPh>
    <rPh sb="16" eb="18">
      <t>キサイ</t>
    </rPh>
    <rPh sb="23" eb="25">
      <t>ギジュツ</t>
    </rPh>
    <rPh sb="26" eb="27">
      <t>アツカ</t>
    </rPh>
    <phoneticPr fontId="1"/>
  </si>
  <si>
    <r>
      <t>「</t>
    </r>
    <r>
      <rPr>
        <b/>
        <sz val="11"/>
        <rFont val="ＭＳ ゴシック"/>
        <family val="3"/>
        <charset val="128"/>
      </rPr>
      <t>本章3 設計性能に係る基本事項（用語定義）</t>
    </r>
    <r>
      <rPr>
        <sz val="11"/>
        <rFont val="ＭＳ ゴシック"/>
        <family val="2"/>
        <charset val="128"/>
      </rPr>
      <t>を参照」を「</t>
    </r>
    <r>
      <rPr>
        <b/>
        <sz val="11"/>
        <rFont val="ＭＳ ゴシック"/>
        <family val="3"/>
        <charset val="128"/>
      </rPr>
      <t>本章3 性能設計に係る基本事項（用語定義）</t>
    </r>
    <r>
      <rPr>
        <sz val="11"/>
        <rFont val="ＭＳ ゴシック"/>
        <family val="2"/>
        <charset val="128"/>
      </rPr>
      <t>を参照」に修正</t>
    </r>
    <rPh sb="54" eb="56">
      <t>シュウセイ</t>
    </rPh>
    <phoneticPr fontId="1"/>
  </si>
  <si>
    <t>1 技術基準対象施設の性能確保の流れ
1.3 個別事業における情報の流れ</t>
    <phoneticPr fontId="1"/>
  </si>
  <si>
    <t>表のタイトル（「表－1.3.1　各事業段階の実施に必要となる図書類及び各事業段階で作成される図書類」）を追記</t>
    <rPh sb="0" eb="1">
      <t>ヒョウ</t>
    </rPh>
    <rPh sb="8" eb="9">
      <t>ヒョウ</t>
    </rPh>
    <rPh sb="16" eb="17">
      <t>カク</t>
    </rPh>
    <rPh sb="17" eb="19">
      <t>ジギョウ</t>
    </rPh>
    <rPh sb="19" eb="21">
      <t>ダンカイ</t>
    </rPh>
    <rPh sb="22" eb="24">
      <t>ジッシ</t>
    </rPh>
    <rPh sb="25" eb="27">
      <t>ヒツヨウ</t>
    </rPh>
    <rPh sb="30" eb="32">
      <t>トショ</t>
    </rPh>
    <rPh sb="32" eb="33">
      <t>ルイ</t>
    </rPh>
    <rPh sb="33" eb="34">
      <t>オヨ</t>
    </rPh>
    <rPh sb="35" eb="36">
      <t>カク</t>
    </rPh>
    <rPh sb="36" eb="38">
      <t>ジギョウ</t>
    </rPh>
    <rPh sb="38" eb="40">
      <t>ダンカイ</t>
    </rPh>
    <rPh sb="41" eb="43">
      <t>サクセイ</t>
    </rPh>
    <rPh sb="46" eb="48">
      <t>トショ</t>
    </rPh>
    <rPh sb="48" eb="49">
      <t>ルイ</t>
    </rPh>
    <rPh sb="52" eb="54">
      <t>ツイキ</t>
    </rPh>
    <phoneticPr fontId="1"/>
  </si>
  <si>
    <t>5.桟橋</t>
    <rPh sb="2" eb="4">
      <t>サンバシ</t>
    </rPh>
    <phoneticPr fontId="1"/>
  </si>
  <si>
    <t>見出し「5.1 桟橋に共通する事項」を追記</t>
    <rPh sb="0" eb="2">
      <t>ミダ</t>
    </rPh>
    <rPh sb="8" eb="10">
      <t>サンバシ</t>
    </rPh>
    <rPh sb="11" eb="13">
      <t>キョウツウ</t>
    </rPh>
    <rPh sb="15" eb="17">
      <t>ジコウ</t>
    </rPh>
    <rPh sb="19" eb="21">
      <t>ツイキ</t>
    </rPh>
    <phoneticPr fontId="1"/>
  </si>
  <si>
    <t>1 照査用震度に関する詳細事項
1.2 照査用震度算出の手順
1.2.2 グループ2の照査用震度の算出の手順</t>
    <phoneticPr fontId="1"/>
  </si>
  <si>
    <t>図－1.2.6 照査用震度算出用フィルター
「摩擦増大マットあり」と「摩擦増大マットなし」の表記が反対のため各々修正</t>
    <rPh sb="0" eb="1">
      <t>ズ</t>
    </rPh>
    <rPh sb="8" eb="10">
      <t>ショウサ</t>
    </rPh>
    <rPh sb="10" eb="11">
      <t>ヨウ</t>
    </rPh>
    <rPh sb="11" eb="13">
      <t>シンド</t>
    </rPh>
    <rPh sb="13" eb="15">
      <t>サンシュツ</t>
    </rPh>
    <rPh sb="15" eb="16">
      <t>ヨウ</t>
    </rPh>
    <rPh sb="46" eb="48">
      <t>ヒョウキ</t>
    </rPh>
    <rPh sb="49" eb="51">
      <t>ハンタイ</t>
    </rPh>
    <rPh sb="54" eb="56">
      <t>オノオノ</t>
    </rPh>
    <rPh sb="56" eb="58">
      <t>シュウセイ</t>
    </rPh>
    <phoneticPr fontId="1"/>
  </si>
  <si>
    <t>1.地震動
1.2.3 表層地盤の地震応答計算</t>
    <rPh sb="2" eb="5">
      <t>ジシンドウ</t>
    </rPh>
    <phoneticPr fontId="1"/>
  </si>
  <si>
    <t>式（1.2.6）の「0.7355」を「0.7335」に修正</t>
    <rPh sb="0" eb="1">
      <t>シキ</t>
    </rPh>
    <rPh sb="27" eb="29">
      <t>シュウセイ</t>
    </rPh>
    <phoneticPr fontId="1"/>
  </si>
  <si>
    <t>参
(作)</t>
    <rPh sb="0" eb="1">
      <t>サン</t>
    </rPh>
    <rPh sb="3" eb="4">
      <t>サク</t>
    </rPh>
    <phoneticPr fontId="1"/>
  </si>
  <si>
    <t>上から29行目（3）の「直行」を「直交」に修正</t>
    <rPh sb="0" eb="1">
      <t>ウエ</t>
    </rPh>
    <rPh sb="5" eb="7">
      <t>ギョウメ</t>
    </rPh>
    <rPh sb="12" eb="14">
      <t>チョッコウ</t>
    </rPh>
    <rPh sb="17" eb="19">
      <t>チョッコウ</t>
    </rPh>
    <rPh sb="21" eb="23">
      <t>シュウセイ</t>
    </rPh>
    <phoneticPr fontId="1"/>
  </si>
  <si>
    <t>4.照査用地震動の評価に係る観測
4.4常時微動観測に基づくサイト増幅特性の評価</t>
    <rPh sb="2" eb="4">
      <t>ショウサ</t>
    </rPh>
    <rPh sb="4" eb="5">
      <t>ヨウ</t>
    </rPh>
    <rPh sb="5" eb="8">
      <t>ジシンドウ</t>
    </rPh>
    <rPh sb="9" eb="11">
      <t>ヒョウカ</t>
    </rPh>
    <rPh sb="12" eb="13">
      <t>カカ</t>
    </rPh>
    <rPh sb="14" eb="16">
      <t>カンソク</t>
    </rPh>
    <rPh sb="20" eb="22">
      <t>ジョウジ</t>
    </rPh>
    <rPh sb="22" eb="24">
      <t>ビドウ</t>
    </rPh>
    <rPh sb="24" eb="26">
      <t>カンソク</t>
    </rPh>
    <rPh sb="27" eb="28">
      <t>モト</t>
    </rPh>
    <rPh sb="33" eb="37">
      <t>ゾウフクトクセイ</t>
    </rPh>
    <rPh sb="38" eb="40">
      <t>ヒョウカ</t>
    </rPh>
    <phoneticPr fontId="1"/>
  </si>
  <si>
    <t>2.構造物の部材
2.2.4性能照査</t>
    <rPh sb="2" eb="5">
      <t>コウゾウブツ</t>
    </rPh>
    <rPh sb="6" eb="8">
      <t>ブザイ</t>
    </rPh>
    <rPh sb="14" eb="16">
      <t>セイノウ</t>
    </rPh>
    <rPh sb="16" eb="18">
      <t>ショウサ</t>
    </rPh>
    <phoneticPr fontId="1"/>
  </si>
  <si>
    <t>βpの式について、｢3√（100/p）｣を「3√（100p）」に修正</t>
    <rPh sb="3" eb="4">
      <t>シキ</t>
    </rPh>
    <rPh sb="32" eb="34">
      <t>シュウセイ</t>
    </rPh>
    <phoneticPr fontId="1"/>
  </si>
  <si>
    <t>121-3</t>
    <phoneticPr fontId="1"/>
  </si>
  <si>
    <t>121-2</t>
    <phoneticPr fontId="1"/>
  </si>
  <si>
    <t>6-2）末尾の「（予定）」を削除</t>
    <rPh sb="4" eb="6">
      <t xml:space="preserve">マツビ </t>
    </rPh>
    <phoneticPr fontId="1"/>
  </si>
  <si>
    <t>4-2）末尾の「（予定）」を削除</t>
    <phoneticPr fontId="1"/>
  </si>
  <si>
    <t>34-7）本多和彦・成田裕也・平山克也・髙川智博・森信人：日本沿岸の主要港湾における高潮・波浪への気候変動の影響評価，国土技術政策総合研究所資料，2024（予定）.
を
34-7）本多和彦・成田裕也・平山克也・髙川智博・森信人・千田優：日本沿岸の主要港湾における高潮・波浪への気候変動の影響評価，国土技術政策総合研究所資料，No.1302，1046p，2024.
に修正</t>
    <phoneticPr fontId="1"/>
  </si>
  <si>
    <t>〔参考文献〕6-2</t>
    <phoneticPr fontId="1"/>
  </si>
  <si>
    <t>〔参考文献〕4-2</t>
    <rPh sb="2" eb="4">
      <t xml:space="preserve">チョウイサンコウブンケン </t>
    </rPh>
    <phoneticPr fontId="1"/>
  </si>
  <si>
    <t>〔参考文献〕34-7</t>
    <rPh sb="2" eb="4">
      <t xml:space="preserve">チョウイサンコウブンケン </t>
    </rPh>
    <phoneticPr fontId="1"/>
  </si>
  <si>
    <t>〔参考文献〕15-4,15-5</t>
    <rPh sb="3" eb="5">
      <t xml:space="preserve">チョウイサンコウブンケン </t>
    </rPh>
    <phoneticPr fontId="1"/>
  </si>
  <si>
    <t>15-4）本多和彦・成田裕也・平山克也・髙川智博・森信人：日本沿岸の主要港湾における高潮・波浪への気候変動の影響評価，国土技術政策総合研究所資料，2024（予定）.
を
15-4）本多和彦・成田裕也・平山克也・髙川智博・森信人・千田優：日本沿岸の主要港湾における高潮・波浪への気候変動の影響評価，国土技術政策総合研究所資料，No.1302，1046p，2024.
に修正
15-5）末尾の「（予定）」を削除</t>
    <phoneticPr fontId="1"/>
  </si>
  <si>
    <t>〔参考文献〕13-6</t>
    <phoneticPr fontId="1"/>
  </si>
  <si>
    <t>13-6）本多和彦・成田裕也・平山克也・髙川智博・森信人：日本沿岸の主要港湾における高潮・波浪への気候変動の影響評価，国土技術政策総合研究所資料，2024（予定）.
を
13-6）本多和彦・成田裕也・平山克也・髙川智博・森信人・千田優：日本沿岸の主要港湾における高潮・波浪への気候変動の影響評価，国土技術政策総合研究所資料，No.1302，1046p，2024.
に修正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</si>
</sst>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9"/>
      <color theme="1"/>
      <name val="Arial Unicode MS"/>
      <family val="2"/>
      <charset val="128"/>
    </font>
    <font>
      <sz val="6"/>
      <name val="Arial Unicode MS"/>
      <family val="2"/>
      <charset val="128"/>
    </font>
    <font>
      <sz val="11"/>
      <name val="ＭＳ ゴシック"/>
      <family val="2"/>
      <charset val="128"/>
    </font>
    <font>
      <u/>
      <sz val="9"/>
      <color theme="10"/>
      <name val="Arial Unicode MS"/>
      <family val="2"/>
      <charset val="128"/>
    </font>
    <font>
      <b/>
      <sz val="12"/>
      <name val="ＭＳ ゴシック"/>
      <family val="2"/>
      <charset val="128"/>
    </font>
    <font>
      <sz val="12"/>
      <name val="ＭＳ ゴシック"/>
      <family val="2"/>
      <charset val="128"/>
    </font>
    <font>
      <b/>
      <sz val="11"/>
      <name val="ＭＳ ゴシック"/>
      <family val="2"/>
      <charset val="128"/>
    </font>
    <font>
      <sz val="11"/>
      <name val="ＭＳ ゴシック"/>
      <family val="3"/>
      <charset val="128"/>
    </font>
    <font>
      <vertAlign val="subscript"/>
      <sz val="11"/>
      <name val="ＭＳ ゴシック"/>
      <family val="2"/>
      <charset val="128"/>
    </font>
    <font>
      <vertAlign val="subscript"/>
      <sz val="11"/>
      <name val="ＭＳ ゴシック"/>
      <family val="3"/>
      <charset val="128"/>
    </font>
    <font>
      <vertAlign val="superscript"/>
      <sz val="11"/>
      <name val="ＭＳ ゴシック"/>
      <family val="2"/>
      <charset val="128"/>
    </font>
    <font>
      <sz val="11"/>
      <color theme="1"/>
      <name val="ＭＳ ゴシック"/>
      <family val="3"/>
      <charset val="128"/>
    </font>
    <font>
      <sz val="11"/>
      <color theme="1"/>
      <name val="Arial Unicode MS"/>
      <family val="2"/>
      <charset val="128"/>
    </font>
    <font>
      <sz val="10"/>
      <name val="ＭＳ ゴシック"/>
      <family val="2"/>
      <charset val="128"/>
    </font>
    <font>
      <sz val="11"/>
      <name val="ＭＳ ゴシック"/>
      <family val="3"/>
    </font>
    <font>
      <sz val="6"/>
      <name val="Arial Unicode MS"/>
      <family val="2"/>
    </font>
    <font>
      <i/>
      <sz val="11"/>
      <name val="ＭＳ ゴシック"/>
      <family val="3"/>
      <charset val="128"/>
    </font>
    <font>
      <i/>
      <vertAlign val="subscript"/>
      <sz val="11"/>
      <name val="ＭＳ ゴシック"/>
      <family val="3"/>
      <charset val="128"/>
    </font>
    <font>
      <vertAlign val="superscript"/>
      <sz val="11"/>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0">
    <xf numFmtId="0" fontId="0" fillId="0" borderId="0" xfId="0">
      <alignment vertical="center"/>
    </xf>
    <xf numFmtId="0" fontId="2" fillId="0" borderId="0" xfId="0" applyFont="1" applyAlignment="1">
      <alignment vertical="center" wrapText="1"/>
    </xf>
    <xf numFmtId="0" fontId="6" fillId="0" borderId="0" xfId="0" applyFont="1" applyAlignment="1">
      <alignment vertical="center" wrapText="1"/>
    </xf>
    <xf numFmtId="14" fontId="6" fillId="0" borderId="0" xfId="0" applyNumberFormat="1"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wrapText="1"/>
    </xf>
    <xf numFmtId="0" fontId="3" fillId="0" borderId="1" xfId="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7" fillId="0" borderId="1" xfId="0" applyFont="1" applyBorder="1" applyAlignment="1">
      <alignment vertical="center" wrapText="1"/>
    </xf>
    <xf numFmtId="0" fontId="13" fillId="0" borderId="1" xfId="0" applyFont="1" applyBorder="1" applyAlignment="1">
      <alignment vertical="center" wrapText="1"/>
    </xf>
    <xf numFmtId="0" fontId="3" fillId="0" borderId="3" xfId="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3" fillId="0" borderId="1" xfId="1" applyFill="1" applyBorder="1" applyAlignment="1">
      <alignment horizontal="center" vertical="center" wrapText="1"/>
    </xf>
    <xf numFmtId="0" fontId="14"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13" fillId="2" borderId="1" xfId="0" applyFont="1" applyFill="1" applyBorder="1" applyAlignment="1">
      <alignment vertical="center" wrapText="1"/>
    </xf>
    <xf numFmtId="0" fontId="13" fillId="2" borderId="0" xfId="0" applyFont="1" applyFill="1" applyAlignment="1">
      <alignment vertical="center" wrapText="1"/>
    </xf>
    <xf numFmtId="0" fontId="2" fillId="2" borderId="0" xfId="0" applyFont="1" applyFill="1">
      <alignment vertical="center"/>
    </xf>
    <xf numFmtId="0" fontId="2" fillId="2" borderId="0" xfId="0" applyFont="1" applyFill="1" applyAlignment="1">
      <alignment vertical="center" wrapText="1"/>
    </xf>
    <xf numFmtId="0" fontId="2" fillId="2" borderId="1" xfId="0" applyFont="1" applyFill="1" applyBorder="1" applyAlignment="1">
      <alignment horizontal="left" vertical="center" wrapText="1"/>
    </xf>
    <xf numFmtId="0" fontId="3" fillId="2" borderId="3" xfId="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7" fillId="2" borderId="1" xfId="0" applyFont="1" applyFill="1" applyBorder="1" applyAlignment="1">
      <alignment vertical="center" wrapText="1"/>
    </xf>
    <xf numFmtId="0" fontId="3" fillId="2" borderId="1" xfId="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13" fillId="2" borderId="3" xfId="0" applyFont="1" applyFill="1" applyBorder="1" applyAlignment="1">
      <alignment vertical="center" wrapText="1"/>
    </xf>
    <xf numFmtId="0" fontId="2" fillId="2" borderId="0" xfId="0" applyFont="1" applyFill="1" applyAlignment="1">
      <alignment horizontal="center" vertical="center" wrapText="1"/>
    </xf>
    <xf numFmtId="14" fontId="2" fillId="2" borderId="0" xfId="0" applyNumberFormat="1" applyFont="1" applyFill="1" applyAlignment="1">
      <alignment horizontal="center" vertical="center" wrapText="1"/>
    </xf>
    <xf numFmtId="0" fontId="3" fillId="0" borderId="3" xfId="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14" fontId="2" fillId="2" borderId="2"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3" fillId="0" borderId="2" xfId="1" applyBorder="1" applyAlignment="1">
      <alignment horizontal="center" vertical="center" wrapText="1"/>
    </xf>
    <xf numFmtId="0" fontId="3" fillId="0" borderId="4" xfId="1" applyBorder="1" applyAlignment="1">
      <alignment horizontal="center" vertical="center" wrapText="1"/>
    </xf>
    <xf numFmtId="0" fontId="3" fillId="0" borderId="3" xfId="1" applyBorder="1" applyAlignment="1">
      <alignment horizontal="center" vertical="center" wrapText="1"/>
    </xf>
    <xf numFmtId="0" fontId="0" fillId="0" borderId="3" xfId="0" applyBorder="1" applyAlignment="1">
      <alignment horizontal="center" vertical="center" wrapText="1"/>
    </xf>
    <xf numFmtId="0" fontId="3" fillId="2" borderId="2" xfId="1" applyFill="1" applyBorder="1" applyAlignment="1">
      <alignment horizontal="center" vertical="center" wrapText="1"/>
    </xf>
    <xf numFmtId="0" fontId="0" fillId="2" borderId="3" xfId="0" applyFill="1" applyBorder="1" applyAlignment="1">
      <alignment horizontal="center" vertical="center" wrapText="1"/>
    </xf>
    <xf numFmtId="0" fontId="0" fillId="2" borderId="3" xfId="0" applyFill="1" applyBorder="1" applyAlignment="1">
      <alignmen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0" fillId="0" borderId="3" xfId="0" applyBorder="1" applyAlignment="1">
      <alignment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105"/>
  <sheetViews>
    <sheetView tabSelected="1" zoomScale="90" zoomScaleNormal="90" zoomScaleSheetLayoutView="85" workbookViewId="0">
      <selection sqref="A1:G1"/>
    </sheetView>
  </sheetViews>
  <sheetFormatPr defaultColWidth="9.140625" defaultRowHeight="13.5" x14ac:dyDescent="0.25"/>
  <cols>
    <col min="1" max="1" width="5.140625" style="4" bestFit="1" customWidth="1"/>
    <col min="2" max="2" width="16" style="7" customWidth="1"/>
    <col min="3" max="3" width="8.5703125" style="4" customWidth="1"/>
    <col min="4" max="4" width="4.5703125" style="1" bestFit="1" customWidth="1"/>
    <col min="5" max="5" width="30.42578125" style="1" customWidth="1"/>
    <col min="6" max="6" width="10" style="1" bestFit="1" customWidth="1"/>
    <col min="7" max="7" width="106.5703125" style="1" customWidth="1"/>
    <col min="8" max="9" width="18" style="1" customWidth="1"/>
    <col min="10" max="10" width="17" style="1" customWidth="1"/>
    <col min="11" max="16384" width="9.140625" style="1"/>
  </cols>
  <sheetData>
    <row r="1" spans="1:10" ht="14.25" x14ac:dyDescent="0.25">
      <c r="A1" s="58" t="s">
        <v>147</v>
      </c>
      <c r="B1" s="58"/>
      <c r="C1" s="59"/>
      <c r="D1" s="59"/>
      <c r="E1" s="59"/>
      <c r="F1" s="59"/>
      <c r="G1" s="59"/>
    </row>
    <row r="2" spans="1:10" x14ac:dyDescent="0.25">
      <c r="A2" s="2"/>
      <c r="B2" s="3"/>
    </row>
    <row r="3" spans="1:10" ht="40.5" x14ac:dyDescent="0.25">
      <c r="A3" s="5" t="s">
        <v>5</v>
      </c>
      <c r="B3" s="6" t="s">
        <v>52</v>
      </c>
      <c r="C3" s="5" t="s">
        <v>0</v>
      </c>
      <c r="D3" s="5" t="s">
        <v>1</v>
      </c>
      <c r="E3" s="5" t="s">
        <v>2</v>
      </c>
      <c r="F3" s="5" t="s">
        <v>26</v>
      </c>
      <c r="G3" s="5" t="s">
        <v>48</v>
      </c>
      <c r="H3" s="5" t="s">
        <v>54</v>
      </c>
      <c r="I3" s="5" t="s">
        <v>53</v>
      </c>
      <c r="J3" s="5" t="s">
        <v>145</v>
      </c>
    </row>
    <row r="4" spans="1:10" ht="24" x14ac:dyDescent="0.25">
      <c r="A4" s="10">
        <v>1</v>
      </c>
      <c r="B4" s="9">
        <v>43676</v>
      </c>
      <c r="C4" s="10" t="s">
        <v>127</v>
      </c>
      <c r="D4" s="5" t="s">
        <v>128</v>
      </c>
      <c r="E4" s="11" t="s">
        <v>129</v>
      </c>
      <c r="F4" s="5">
        <v>3</v>
      </c>
      <c r="G4" s="12" t="s">
        <v>134</v>
      </c>
      <c r="H4" s="8" t="str">
        <f>HYPERLINK("http://www.phaj.or.jp/book/sisetu_seigo/seigoW/p0003W.pdf","ページリンク")</f>
        <v>ページリンク</v>
      </c>
      <c r="I4" s="8" t="str">
        <f>HYPERLINK("http://www.phaj.or.jp/book/sisetu_seigo/seigoR/p0003.pdf","ページリンク")</f>
        <v>ページリンク</v>
      </c>
      <c r="J4" s="14" t="s">
        <v>146</v>
      </c>
    </row>
    <row r="5" spans="1:10" ht="40.5" x14ac:dyDescent="0.25">
      <c r="A5" s="10">
        <v>2</v>
      </c>
      <c r="B5" s="9">
        <v>43676</v>
      </c>
      <c r="C5" s="10" t="s">
        <v>127</v>
      </c>
      <c r="D5" s="5" t="s">
        <v>128</v>
      </c>
      <c r="E5" s="11" t="s">
        <v>130</v>
      </c>
      <c r="F5" s="5">
        <v>4</v>
      </c>
      <c r="G5" s="12" t="s">
        <v>132</v>
      </c>
      <c r="H5" s="8" t="str">
        <f>HYPERLINK("http://www.phaj.or.jp/book/sisetu_seigo/seigoW/p0004W.pdf","ページリンク")</f>
        <v>ページリンク</v>
      </c>
      <c r="I5" s="8" t="str">
        <f>HYPERLINK("http://www.phaj.or.jp/book/sisetu_seigo/seigoR/p0004.pdf","ページリンク")</f>
        <v>ページリンク</v>
      </c>
      <c r="J5" s="14" t="s">
        <v>146</v>
      </c>
    </row>
    <row r="6" spans="1:10" s="26" customFormat="1" ht="40.5" x14ac:dyDescent="0.25">
      <c r="A6" s="20">
        <v>3</v>
      </c>
      <c r="B6" s="21">
        <v>45397</v>
      </c>
      <c r="C6" s="20" t="s">
        <v>194</v>
      </c>
      <c r="D6" s="20" t="s">
        <v>195</v>
      </c>
      <c r="E6" s="22" t="s">
        <v>196</v>
      </c>
      <c r="F6" s="20">
        <v>5</v>
      </c>
      <c r="G6" s="22" t="s">
        <v>197</v>
      </c>
      <c r="H6" s="18" t="str">
        <f>HYPERLINK("http://www.phaj.or.jp/book/sisetu_seigo/seigoW/p0005W.pdf","ページリンク")</f>
        <v>ページリンク</v>
      </c>
      <c r="I6" s="18" t="str">
        <f>HYPERLINK("http://www.phaj.or.jp/book/sisetu_seigo/seigoR/p0005.pdf","ページリンク")</f>
        <v>ページリンク</v>
      </c>
      <c r="J6" s="14"/>
    </row>
    <row r="7" spans="1:10" s="26" customFormat="1" ht="27" x14ac:dyDescent="0.25">
      <c r="A7" s="10">
        <v>4</v>
      </c>
      <c r="B7" s="34">
        <v>43676</v>
      </c>
      <c r="C7" s="33" t="s">
        <v>127</v>
      </c>
      <c r="D7" s="20">
        <v>1</v>
      </c>
      <c r="E7" s="22" t="s">
        <v>131</v>
      </c>
      <c r="F7" s="20">
        <v>8</v>
      </c>
      <c r="G7" s="27" t="s">
        <v>133</v>
      </c>
      <c r="H7" s="32" t="str">
        <f>HYPERLINK("http://www.phaj.or.jp/book/sisetu_seigo/seigoW/p0008W.pdf","ページリンク")</f>
        <v>ページリンク</v>
      </c>
      <c r="I7" s="32" t="str">
        <f>HYPERLINK("http://www.phaj.or.jp/book/sisetu_seigo/seigoR/p0008.pdf","ページリンク")</f>
        <v>ページリンク</v>
      </c>
      <c r="J7" s="23" t="s">
        <v>146</v>
      </c>
    </row>
    <row r="8" spans="1:10" s="26" customFormat="1" x14ac:dyDescent="0.25">
      <c r="A8" s="10">
        <v>5</v>
      </c>
      <c r="B8" s="9">
        <v>45748</v>
      </c>
      <c r="C8" s="10" t="s">
        <v>127</v>
      </c>
      <c r="D8" s="5">
        <v>1</v>
      </c>
      <c r="E8" s="11" t="s">
        <v>216</v>
      </c>
      <c r="F8" s="5">
        <v>28</v>
      </c>
      <c r="G8" s="12" t="s">
        <v>213</v>
      </c>
      <c r="H8" s="18" t="str">
        <f>HYPERLINK("http://www.phaj.or.jp/book/sisetu_seigo/seigoW/p0028W.pdf","ページリンク")</f>
        <v>ページリンク</v>
      </c>
      <c r="I8" s="18" t="str">
        <f>HYPERLINK("http://www.phaj.or.jp/book/sisetu_seigo/seigoR/p0028.pdf","ページリンク")</f>
        <v>ページリンク</v>
      </c>
      <c r="J8" s="14"/>
    </row>
    <row r="9" spans="1:10" s="26" customFormat="1" ht="54" x14ac:dyDescent="0.25">
      <c r="A9" s="20">
        <v>6</v>
      </c>
      <c r="B9" s="21">
        <v>45397</v>
      </c>
      <c r="C9" s="20" t="s">
        <v>194</v>
      </c>
      <c r="D9" s="20">
        <v>2</v>
      </c>
      <c r="E9" s="22" t="s">
        <v>198</v>
      </c>
      <c r="F9" s="20">
        <v>31</v>
      </c>
      <c r="G9" s="22" t="s">
        <v>199</v>
      </c>
      <c r="H9" s="18" t="str">
        <f>HYPERLINK("http://www.phaj.or.jp/book/sisetu_seigo/seigoW/p0031W.pdf","ページリンク")</f>
        <v>ページリンク</v>
      </c>
      <c r="I9" s="18" t="str">
        <f>HYPERLINK("http://www.phaj.or.jp/book/sisetu_seigo/seigoR/p0031.pdf","ページリンク")</f>
        <v>ページリンク</v>
      </c>
      <c r="J9" s="14"/>
    </row>
    <row r="10" spans="1:10" s="26" customFormat="1" ht="27" x14ac:dyDescent="0.25">
      <c r="A10" s="10">
        <v>7</v>
      </c>
      <c r="B10" s="34">
        <v>43676</v>
      </c>
      <c r="C10" s="33" t="s">
        <v>107</v>
      </c>
      <c r="D10" s="20">
        <v>2</v>
      </c>
      <c r="E10" s="22" t="s">
        <v>118</v>
      </c>
      <c r="F10" s="20">
        <v>102</v>
      </c>
      <c r="G10" s="27" t="s">
        <v>119</v>
      </c>
      <c r="H10" s="32" t="str">
        <f>HYPERLINK("http://www.phaj.or.jp/book/sisetu_seigo/seigoW/p0102W.pdf","ページリンク")</f>
        <v>ページリンク</v>
      </c>
      <c r="I10" s="32" t="str">
        <f>HYPERLINK("http://www.phaj.or.jp/book/sisetu_seigo/seigoR/p0102.pdf","ページリンク")</f>
        <v>ページリンク</v>
      </c>
      <c r="J10" s="23" t="s">
        <v>146</v>
      </c>
    </row>
    <row r="11" spans="1:10" s="26" customFormat="1" ht="27" x14ac:dyDescent="0.25">
      <c r="A11" s="10">
        <v>8</v>
      </c>
      <c r="B11" s="34">
        <v>43993</v>
      </c>
      <c r="C11" s="33" t="s">
        <v>107</v>
      </c>
      <c r="D11" s="20">
        <v>2</v>
      </c>
      <c r="E11" s="22" t="s">
        <v>148</v>
      </c>
      <c r="F11" s="20">
        <v>105</v>
      </c>
      <c r="G11" s="27" t="s">
        <v>149</v>
      </c>
      <c r="H11" s="32" t="str">
        <f>HYPERLINK("http://www.phaj.or.jp/book/sisetu_seigo/seigoW/p0105W.pdf","ページリンク")</f>
        <v>ページリンク</v>
      </c>
      <c r="I11" s="32" t="str">
        <f>HYPERLINK("http://www.phaj.or.jp/book/sisetu_seigo/seigoR/p0105.pdf","ページリンク")</f>
        <v>ページリンク</v>
      </c>
      <c r="J11" s="23"/>
    </row>
    <row r="12" spans="1:10" s="26" customFormat="1" ht="81" x14ac:dyDescent="0.25">
      <c r="A12" s="5">
        <v>9</v>
      </c>
      <c r="B12" s="9">
        <v>45748</v>
      </c>
      <c r="C12" s="10" t="s">
        <v>107</v>
      </c>
      <c r="D12" s="5">
        <v>2</v>
      </c>
      <c r="E12" s="11" t="s">
        <v>221</v>
      </c>
      <c r="F12" s="5">
        <v>107</v>
      </c>
      <c r="G12" s="12" t="s">
        <v>222</v>
      </c>
      <c r="H12" s="18" t="str">
        <f>HYPERLINK("http://www.phaj.or.jp/book/sisetu_seigo/seigoW/p0107W.pdf","ページリンク")</f>
        <v>ページリンク</v>
      </c>
      <c r="I12" s="18" t="str">
        <f>HYPERLINK("http://www.phaj.or.jp/book/sisetu_seigo/seigoR/p0107.pdf","ページリンク")</f>
        <v>ページリンク</v>
      </c>
      <c r="J12" s="14"/>
    </row>
    <row r="13" spans="1:10" s="26" customFormat="1" ht="27" x14ac:dyDescent="0.25">
      <c r="A13" s="10">
        <v>10</v>
      </c>
      <c r="B13" s="9">
        <v>43530</v>
      </c>
      <c r="C13" s="10" t="s">
        <v>107</v>
      </c>
      <c r="D13" s="5">
        <v>2</v>
      </c>
      <c r="E13" s="11" t="s">
        <v>108</v>
      </c>
      <c r="F13" s="5">
        <v>110</v>
      </c>
      <c r="G13" s="11" t="s">
        <v>109</v>
      </c>
      <c r="H13" s="18" t="str">
        <f>HYPERLINK("http://www.phaj.or.jp/book/sisetu_seigo/seigoW/p0110W.pdf","ページリンク")</f>
        <v>ページリンク</v>
      </c>
      <c r="I13" s="18" t="str">
        <f>HYPERLINK("http://www.phaj.or.jp/book/sisetu_seigo/seigoR/p0110.pdf","ページリンク")</f>
        <v>ページリンク</v>
      </c>
      <c r="J13" s="14" t="s">
        <v>146</v>
      </c>
    </row>
    <row r="14" spans="1:10" s="26" customFormat="1" ht="27" x14ac:dyDescent="0.25">
      <c r="A14" s="10">
        <v>11</v>
      </c>
      <c r="B14" s="9">
        <v>43530</v>
      </c>
      <c r="C14" s="10" t="s">
        <v>107</v>
      </c>
      <c r="D14" s="5">
        <v>2</v>
      </c>
      <c r="E14" s="11" t="s">
        <v>111</v>
      </c>
      <c r="F14" s="5">
        <v>119</v>
      </c>
      <c r="G14" s="11" t="s">
        <v>110</v>
      </c>
      <c r="H14" s="18" t="str">
        <f>HYPERLINK("http://www.phaj.or.jp/book/sisetu_seigo/seigoW/p0119W.pdf","ページリンク")</f>
        <v>ページリンク</v>
      </c>
      <c r="I14" s="18" t="str">
        <f>HYPERLINK("http://www.phaj.or.jp/book/sisetu_seigo/seigoR/p0119.pdf","ページリンク")</f>
        <v>ページリンク</v>
      </c>
      <c r="J14" s="14" t="s">
        <v>146</v>
      </c>
    </row>
    <row r="15" spans="1:10" s="26" customFormat="1" x14ac:dyDescent="0.25">
      <c r="A15" s="5">
        <v>12</v>
      </c>
      <c r="B15" s="9">
        <v>45748</v>
      </c>
      <c r="C15" s="10" t="s">
        <v>107</v>
      </c>
      <c r="D15" s="10">
        <v>2</v>
      </c>
      <c r="E15" s="11" t="s">
        <v>217</v>
      </c>
      <c r="F15" s="5" t="s">
        <v>212</v>
      </c>
      <c r="G15" s="11" t="s">
        <v>214</v>
      </c>
      <c r="H15" s="18" t="str">
        <f>HYPERLINK("http://www.phaj.or.jp/book/sisetu_seigo/seigoW/p0121-2W.pdf","ページリンク")</f>
        <v>ページリンク</v>
      </c>
      <c r="I15" s="18" t="str">
        <f>HYPERLINK("http://www.phaj.or.jp/book/sisetu_seigo/seigoR/p0121-2.pdf","ページリンク")</f>
        <v>ページリンク</v>
      </c>
      <c r="J15" s="14"/>
    </row>
    <row r="16" spans="1:10" s="26" customFormat="1" ht="81" x14ac:dyDescent="0.25">
      <c r="A16" s="10">
        <v>13</v>
      </c>
      <c r="B16" s="9">
        <v>45748</v>
      </c>
      <c r="C16" s="10" t="s">
        <v>107</v>
      </c>
      <c r="D16" s="10">
        <v>2</v>
      </c>
      <c r="E16" s="11" t="s">
        <v>218</v>
      </c>
      <c r="F16" s="5" t="s">
        <v>211</v>
      </c>
      <c r="G16" s="11" t="s">
        <v>215</v>
      </c>
      <c r="H16" s="18" t="str">
        <f>HYPERLINK("http://www.phaj.or.jp/book/sisetu_seigo/seigoW/p0121-3W.pdf","ページリンク")</f>
        <v>ページリンク</v>
      </c>
      <c r="I16" s="18" t="str">
        <f>HYPERLINK("http://www.phaj.or.jp/book/sisetu_seigo/seigoR/p0121-3.pdf","ページリンク")</f>
        <v>ページリンク</v>
      </c>
      <c r="J16" s="14"/>
    </row>
    <row r="17" spans="1:10" s="26" customFormat="1" ht="24" x14ac:dyDescent="0.25">
      <c r="A17" s="10">
        <v>14</v>
      </c>
      <c r="B17" s="60">
        <v>43416</v>
      </c>
      <c r="C17" s="61" t="s">
        <v>3</v>
      </c>
      <c r="D17" s="61">
        <v>2</v>
      </c>
      <c r="E17" s="62" t="s">
        <v>35</v>
      </c>
      <c r="F17" s="5">
        <v>168</v>
      </c>
      <c r="G17" s="11" t="s">
        <v>73</v>
      </c>
      <c r="H17" s="18" t="str">
        <f>HYPERLINK("http://www.phaj.or.jp/book/sisetu_seigo/seigoW/p0168W.pdf","ページリンク")</f>
        <v>ページリンク</v>
      </c>
      <c r="I17" s="18" t="str">
        <f>HYPERLINK("http://www.phaj.or.jp/book/sisetu_seigo/seigoR/p0168.pdf","ページリンク")</f>
        <v>ページリンク</v>
      </c>
      <c r="J17" s="14" t="s">
        <v>146</v>
      </c>
    </row>
    <row r="18" spans="1:10" s="26" customFormat="1" ht="24" x14ac:dyDescent="0.25">
      <c r="A18" s="5">
        <v>15</v>
      </c>
      <c r="B18" s="54"/>
      <c r="C18" s="54"/>
      <c r="D18" s="54"/>
      <c r="E18" s="63"/>
      <c r="F18" s="5">
        <v>205</v>
      </c>
      <c r="G18" s="11" t="s">
        <v>72</v>
      </c>
      <c r="H18" s="18" t="str">
        <f>HYPERLINK("http://www.phaj.or.jp/book/sisetu_seigo/seigoW/p0205W.pdf","ページリンク")</f>
        <v>ページリンク</v>
      </c>
      <c r="I18" s="18" t="str">
        <f>HYPERLINK("http://www.phaj.or.jp/book/sisetu_seigo/seigoR/p0205.pdf","ページリンク")</f>
        <v>ページリンク</v>
      </c>
      <c r="J18" s="14" t="s">
        <v>146</v>
      </c>
    </row>
    <row r="19" spans="1:10" s="26" customFormat="1" ht="105.95" customHeight="1" x14ac:dyDescent="0.25">
      <c r="A19" s="10">
        <v>16</v>
      </c>
      <c r="B19" s="9">
        <v>45748</v>
      </c>
      <c r="C19" s="5" t="s">
        <v>3</v>
      </c>
      <c r="D19" s="5">
        <v>2</v>
      </c>
      <c r="E19" s="11" t="s">
        <v>219</v>
      </c>
      <c r="F19" s="5">
        <v>200</v>
      </c>
      <c r="G19" s="11" t="s">
        <v>220</v>
      </c>
      <c r="H19" s="18" t="str">
        <f>HYPERLINK("http://www.phaj.or.jp/book/sisetu_seigo/seigoW/p0200W.pdf","ページリンク")</f>
        <v>ページリンク</v>
      </c>
      <c r="I19" s="18" t="str">
        <f>HYPERLINK("http://www.phaj.or.jp/book/sisetu_seigo/seigoR/p0200.pdf","ページリンク")</f>
        <v>ページリンク</v>
      </c>
      <c r="J19" s="14"/>
    </row>
    <row r="20" spans="1:10" s="26" customFormat="1" ht="27" x14ac:dyDescent="0.25">
      <c r="A20" s="10">
        <v>17</v>
      </c>
      <c r="B20" s="21">
        <v>43416</v>
      </c>
      <c r="C20" s="20" t="s">
        <v>3</v>
      </c>
      <c r="D20" s="20">
        <v>2</v>
      </c>
      <c r="E20" s="22" t="s">
        <v>27</v>
      </c>
      <c r="F20" s="20">
        <v>207</v>
      </c>
      <c r="G20" s="22" t="s">
        <v>37</v>
      </c>
      <c r="H20" s="32" t="str">
        <f>HYPERLINK("http://www.phaj.or.jp/book/sisetu_seigo/seigoW/p0207W.pdf","ページリンク")</f>
        <v>ページリンク</v>
      </c>
      <c r="I20" s="32" t="str">
        <f>HYPERLINK("http://www.phaj.or.jp/book/sisetu_seigo/seigoR/p0207.pdf","ページリンク")</f>
        <v>ページリンク</v>
      </c>
      <c r="J20" s="23" t="s">
        <v>146</v>
      </c>
    </row>
    <row r="21" spans="1:10" s="26" customFormat="1" ht="81" x14ac:dyDescent="0.25">
      <c r="A21" s="20">
        <v>18</v>
      </c>
      <c r="B21" s="21">
        <v>43993</v>
      </c>
      <c r="C21" s="20" t="s">
        <v>3</v>
      </c>
      <c r="D21" s="20">
        <v>2</v>
      </c>
      <c r="E21" s="22" t="s">
        <v>150</v>
      </c>
      <c r="F21" s="20">
        <v>212</v>
      </c>
      <c r="G21" s="22" t="s">
        <v>169</v>
      </c>
      <c r="H21" s="32" t="str">
        <f>HYPERLINK("http://www.phaj.or.jp/book/sisetu_seigo/seigoW/p0212W.pdf","ページリンク")</f>
        <v>ページリンク</v>
      </c>
      <c r="I21" s="32" t="str">
        <f>HYPERLINK("http://www.phaj.or.jp/book/sisetu_seigo/seigoR/p0212.pdf","ページリンク")</f>
        <v>ページリンク</v>
      </c>
      <c r="J21" s="23"/>
    </row>
    <row r="22" spans="1:10" s="26" customFormat="1" ht="54" x14ac:dyDescent="0.25">
      <c r="A22" s="10">
        <v>19</v>
      </c>
      <c r="B22" s="21">
        <v>44652</v>
      </c>
      <c r="C22" s="29" t="s">
        <v>170</v>
      </c>
      <c r="D22" s="29">
        <v>2</v>
      </c>
      <c r="E22" s="30" t="s">
        <v>171</v>
      </c>
      <c r="F22" s="29">
        <v>220</v>
      </c>
      <c r="G22" s="30" t="s">
        <v>172</v>
      </c>
      <c r="H22" s="32" t="str">
        <f>HYPERLINK("http://www.phaj.or.jp/book/sisetu_seigo/seigoW/p0220W.pdf","ページリンク")</f>
        <v>ページリンク</v>
      </c>
      <c r="I22" s="32" t="str">
        <f>HYPERLINK("http://www.phaj.or.jp/book/sisetu_seigo/seigoR/p220.pdf","ページリンク")</f>
        <v>ページリンク</v>
      </c>
      <c r="J22" s="23"/>
    </row>
    <row r="23" spans="1:10" s="26" customFormat="1" ht="30" x14ac:dyDescent="0.25">
      <c r="A23" s="10">
        <v>20</v>
      </c>
      <c r="B23" s="21">
        <v>43416</v>
      </c>
      <c r="C23" s="20" t="s">
        <v>3</v>
      </c>
      <c r="D23" s="20">
        <v>2</v>
      </c>
      <c r="E23" s="22" t="s">
        <v>83</v>
      </c>
      <c r="F23" s="20">
        <v>237</v>
      </c>
      <c r="G23" s="22" t="s">
        <v>84</v>
      </c>
      <c r="H23" s="32" t="str">
        <f>HYPERLINK("http://www.phaj.or.jp/book/sisetu_seigo/seigoW/p0237W.pdf","ページリンク")</f>
        <v>ページリンク</v>
      </c>
      <c r="I23" s="32" t="str">
        <f>HYPERLINK("http://www.phaj.or.jp/book/sisetu_seigo/seigoR/p0237.pdf","ページリンク")</f>
        <v>ページリンク</v>
      </c>
      <c r="J23" s="23" t="s">
        <v>146</v>
      </c>
    </row>
    <row r="24" spans="1:10" s="26" customFormat="1" ht="40.5" x14ac:dyDescent="0.25">
      <c r="A24" s="20">
        <v>21</v>
      </c>
      <c r="B24" s="21">
        <v>45397</v>
      </c>
      <c r="C24" s="20" t="s">
        <v>3</v>
      </c>
      <c r="D24" s="20">
        <v>2</v>
      </c>
      <c r="E24" s="22" t="s">
        <v>192</v>
      </c>
      <c r="F24" s="20">
        <v>240</v>
      </c>
      <c r="G24" s="31" t="s">
        <v>193</v>
      </c>
      <c r="H24" s="18" t="str">
        <f>HYPERLINK("http://www.phaj.or.jp/book/sisetu_seigo/seigoW/p0240W.pdf","ページリンク")</f>
        <v>ページリンク</v>
      </c>
      <c r="I24" s="18" t="str">
        <f>HYPERLINK("http://www.phaj.or.jp/book/sisetu_seigo/seigoR/p0240.pdf","ページリンク")</f>
        <v>ページリンク</v>
      </c>
      <c r="J24" s="14"/>
    </row>
    <row r="25" spans="1:10" ht="27" x14ac:dyDescent="0.25">
      <c r="A25" s="10">
        <v>22</v>
      </c>
      <c r="B25" s="6">
        <v>43416</v>
      </c>
      <c r="C25" s="5" t="s">
        <v>3</v>
      </c>
      <c r="D25" s="5">
        <v>3</v>
      </c>
      <c r="E25" s="11" t="s">
        <v>9</v>
      </c>
      <c r="F25" s="5">
        <v>305</v>
      </c>
      <c r="G25" s="11" t="s">
        <v>55</v>
      </c>
      <c r="H25" s="8" t="str">
        <f>HYPERLINK("http://www.phaj.or.jp/book/sisetu_seigo/seigoW/p0305W.pdf","ページリンク")</f>
        <v>ページリンク</v>
      </c>
      <c r="I25" s="8" t="str">
        <f>HYPERLINK("http://www.phaj.or.jp/book/sisetu_seigo/seigoR/p0305.pdf","ページリンク")</f>
        <v>ページリンク</v>
      </c>
      <c r="J25" s="14" t="s">
        <v>146</v>
      </c>
    </row>
    <row r="26" spans="1:10" ht="27" x14ac:dyDescent="0.25">
      <c r="A26" s="10">
        <v>23</v>
      </c>
      <c r="B26" s="6">
        <v>43416</v>
      </c>
      <c r="C26" s="5" t="s">
        <v>3</v>
      </c>
      <c r="D26" s="5">
        <v>3</v>
      </c>
      <c r="E26" s="11" t="s">
        <v>10</v>
      </c>
      <c r="F26" s="5">
        <v>334</v>
      </c>
      <c r="G26" s="13" t="s">
        <v>57</v>
      </c>
      <c r="H26" s="8" t="str">
        <f>HYPERLINK("http://www.phaj.or.jp/book/sisetu_seigo/seigoW/p0334W.pdf","ページリンク")</f>
        <v>ページリンク</v>
      </c>
      <c r="I26" s="8" t="str">
        <f>HYPERLINK("http://www.phaj.or.jp/book/sisetu_seigo/seigoR/p0334.pdf","ページリンク")</f>
        <v>ページリンク</v>
      </c>
      <c r="J26" s="14" t="s">
        <v>146</v>
      </c>
    </row>
    <row r="27" spans="1:10" ht="27" x14ac:dyDescent="0.25">
      <c r="A27" s="10">
        <v>24</v>
      </c>
      <c r="B27" s="6">
        <v>43416</v>
      </c>
      <c r="C27" s="5" t="s">
        <v>3</v>
      </c>
      <c r="D27" s="5">
        <v>3</v>
      </c>
      <c r="E27" s="11" t="s">
        <v>11</v>
      </c>
      <c r="F27" s="5">
        <v>335</v>
      </c>
      <c r="G27" s="13" t="s">
        <v>58</v>
      </c>
      <c r="H27" s="8" t="str">
        <f>HYPERLINK("http://www.phaj.or.jp/book/sisetu_seigo/seigoW/p0335W.pdf","ページリンク")</f>
        <v>ページリンク</v>
      </c>
      <c r="I27" s="8" t="str">
        <f>HYPERLINK("http://www.phaj.or.jp/book/sisetu_seigo/seigoR/p0335.pdf","ページリンク")</f>
        <v>ページリンク</v>
      </c>
      <c r="J27" s="14" t="s">
        <v>146</v>
      </c>
    </row>
    <row r="28" spans="1:10" ht="27" x14ac:dyDescent="0.25">
      <c r="A28" s="20">
        <v>25</v>
      </c>
      <c r="B28" s="6">
        <v>43416</v>
      </c>
      <c r="C28" s="5" t="s">
        <v>3</v>
      </c>
      <c r="D28" s="5">
        <v>3</v>
      </c>
      <c r="E28" s="11" t="s">
        <v>12</v>
      </c>
      <c r="F28" s="5">
        <v>340</v>
      </c>
      <c r="G28" s="11" t="s">
        <v>59</v>
      </c>
      <c r="H28" s="8" t="str">
        <f>HYPERLINK("http://www.phaj.or.jp/book/sisetu_seigo/seigoW/p0340W.pdf","ページリンク")</f>
        <v>ページリンク</v>
      </c>
      <c r="I28" s="8" t="str">
        <f>HYPERLINK("http://www.phaj.or.jp/book/sisetu_seigo/seigoR/p0340.pdf","ページリンク")</f>
        <v>ページリンク</v>
      </c>
      <c r="J28" s="14" t="s">
        <v>146</v>
      </c>
    </row>
    <row r="29" spans="1:10" ht="27" x14ac:dyDescent="0.25">
      <c r="A29" s="10">
        <v>26</v>
      </c>
      <c r="B29" s="6">
        <v>43416</v>
      </c>
      <c r="C29" s="5" t="s">
        <v>3</v>
      </c>
      <c r="D29" s="5">
        <v>3</v>
      </c>
      <c r="E29" s="11" t="s">
        <v>13</v>
      </c>
      <c r="F29" s="5">
        <v>342</v>
      </c>
      <c r="G29" s="11" t="s">
        <v>60</v>
      </c>
      <c r="H29" s="8" t="str">
        <f>HYPERLINK("http://www.phaj.or.jp/book/sisetu_seigo/seigoW/p0342W.pdf","ページリンク")</f>
        <v>ページリンク</v>
      </c>
      <c r="I29" s="8" t="str">
        <f>HYPERLINK("http://www.phaj.or.jp/book/sisetu_seigo/seigoR/p0342.pdf","ページリンク")</f>
        <v>ページリンク</v>
      </c>
      <c r="J29" s="14" t="s">
        <v>146</v>
      </c>
    </row>
    <row r="30" spans="1:10" ht="24" x14ac:dyDescent="0.25">
      <c r="A30" s="10">
        <v>27</v>
      </c>
      <c r="B30" s="6">
        <v>43416</v>
      </c>
      <c r="C30" s="5" t="s">
        <v>3</v>
      </c>
      <c r="D30" s="5">
        <v>3</v>
      </c>
      <c r="E30" s="11" t="s">
        <v>7</v>
      </c>
      <c r="F30" s="5">
        <v>345</v>
      </c>
      <c r="G30" s="11" t="s">
        <v>39</v>
      </c>
      <c r="H30" s="51" t="str">
        <f>HYPERLINK("http://www.phaj.or.jp/book/sisetu_seigo/seigoW/p0345W.pdf","ページリンク")</f>
        <v>ページリンク</v>
      </c>
      <c r="I30" s="51" t="str">
        <f>HYPERLINK("http://www.phaj.or.jp/book/sisetu_seigo/seigoR/p0345.pdf","ページリンク")</f>
        <v>ページリンク</v>
      </c>
      <c r="J30" s="14" t="s">
        <v>146</v>
      </c>
    </row>
    <row r="31" spans="1:10" ht="24" x14ac:dyDescent="0.25">
      <c r="A31" s="20">
        <v>28</v>
      </c>
      <c r="B31" s="6">
        <v>43416</v>
      </c>
      <c r="C31" s="5" t="s">
        <v>3</v>
      </c>
      <c r="D31" s="5">
        <v>3</v>
      </c>
      <c r="E31" s="11" t="s">
        <v>8</v>
      </c>
      <c r="F31" s="5">
        <v>345</v>
      </c>
      <c r="G31" s="11" t="s">
        <v>38</v>
      </c>
      <c r="H31" s="54"/>
      <c r="I31" s="54"/>
      <c r="J31" s="14" t="s">
        <v>146</v>
      </c>
    </row>
    <row r="32" spans="1:10" ht="27" x14ac:dyDescent="0.25">
      <c r="A32" s="10">
        <v>29</v>
      </c>
      <c r="B32" s="6">
        <v>43530</v>
      </c>
      <c r="C32" s="5" t="s">
        <v>3</v>
      </c>
      <c r="D32" s="5">
        <v>4</v>
      </c>
      <c r="E32" s="11" t="s">
        <v>88</v>
      </c>
      <c r="F32" s="5">
        <v>353</v>
      </c>
      <c r="G32" s="11" t="s">
        <v>89</v>
      </c>
      <c r="H32" s="8" t="str">
        <f>HYPERLINK("http://www.phaj.or.jp/book/sisetu_seigo/seigoW/p0353W.pdf","ページリンク")</f>
        <v>ページリンク</v>
      </c>
      <c r="I32" s="8" t="str">
        <f>HYPERLINK("http://www.phaj.or.jp/book/sisetu_seigo/seigoR/p0353.pdf","ページリンク")</f>
        <v>ページリンク</v>
      </c>
      <c r="J32" s="14" t="s">
        <v>146</v>
      </c>
    </row>
    <row r="33" spans="1:12" ht="27" x14ac:dyDescent="0.25">
      <c r="A33" s="10">
        <v>30</v>
      </c>
      <c r="B33" s="6">
        <v>43416</v>
      </c>
      <c r="C33" s="5" t="s">
        <v>3</v>
      </c>
      <c r="D33" s="5">
        <v>4</v>
      </c>
      <c r="E33" s="11" t="s">
        <v>14</v>
      </c>
      <c r="F33" s="5">
        <v>356</v>
      </c>
      <c r="G33" s="11" t="s">
        <v>61</v>
      </c>
      <c r="H33" s="8" t="str">
        <f>HYPERLINK("http://www.phaj.or.jp/book/sisetu_seigo/seigoW/p0356W.pdf","ページリンク")</f>
        <v>ページリンク</v>
      </c>
      <c r="I33" s="8" t="str">
        <f>HYPERLINK("http://www.phaj.or.jp/book/sisetu_seigo/seigoR/p0356.pdf","ページリンク")</f>
        <v>ページリンク</v>
      </c>
      <c r="J33" s="14" t="s">
        <v>146</v>
      </c>
    </row>
    <row r="34" spans="1:12" ht="48" customHeight="1" x14ac:dyDescent="0.25">
      <c r="A34" s="20">
        <v>31</v>
      </c>
      <c r="B34" s="6">
        <v>44652</v>
      </c>
      <c r="C34" s="16" t="s">
        <v>170</v>
      </c>
      <c r="D34" s="16">
        <v>6</v>
      </c>
      <c r="E34" s="17" t="s">
        <v>173</v>
      </c>
      <c r="F34" s="16">
        <v>371</v>
      </c>
      <c r="G34" s="17" t="s">
        <v>191</v>
      </c>
      <c r="H34" s="18" t="str">
        <f>HYPERLINK("http://www.phaj.or.jp/book/sisetu_seigo/seigoW/p0371W.pdf","ページリンク")</f>
        <v>ページリンク</v>
      </c>
      <c r="I34" s="18" t="str">
        <f>HYPERLINK("http://www.phaj.or.jp/book/sisetu_seigo/seigoR/p371.pdf","ページリンク")</f>
        <v>ページリンク</v>
      </c>
      <c r="J34" s="14"/>
    </row>
    <row r="35" spans="1:12" ht="54" x14ac:dyDescent="0.25">
      <c r="A35" s="10">
        <v>32</v>
      </c>
      <c r="B35" s="6">
        <v>44652</v>
      </c>
      <c r="C35" s="16" t="s">
        <v>170</v>
      </c>
      <c r="D35" s="16">
        <v>6</v>
      </c>
      <c r="E35" s="17" t="s">
        <v>174</v>
      </c>
      <c r="F35" s="16">
        <v>374</v>
      </c>
      <c r="G35" s="17" t="s">
        <v>175</v>
      </c>
      <c r="H35" s="18" t="str">
        <f>HYPERLINK("http://www.phaj.or.jp/book/sisetu_seigo/seigoW/p0374W.pdf","ページリンク")</f>
        <v>ページリンク</v>
      </c>
      <c r="I35" s="18" t="str">
        <f>HYPERLINK("http://www.phaj.or.jp/book/sisetu_seigo/seigoR/p374.pdf","ページリンク")</f>
        <v>ページリンク</v>
      </c>
      <c r="J35" s="14"/>
    </row>
    <row r="36" spans="1:12" ht="40.5" x14ac:dyDescent="0.25">
      <c r="A36" s="10">
        <v>33</v>
      </c>
      <c r="B36" s="6">
        <v>44652</v>
      </c>
      <c r="C36" s="16" t="s">
        <v>170</v>
      </c>
      <c r="D36" s="16">
        <v>6</v>
      </c>
      <c r="E36" s="17" t="s">
        <v>176</v>
      </c>
      <c r="F36" s="16">
        <v>380</v>
      </c>
      <c r="G36" s="17" t="s">
        <v>177</v>
      </c>
      <c r="H36" s="18" t="str">
        <f>HYPERLINK("http://www.phaj.or.jp/book/sisetu_seigo/seigoW/p0380W.pdf","ページリンク")</f>
        <v>ページリンク</v>
      </c>
      <c r="I36" s="18" t="str">
        <f>HYPERLINK("http://www.phaj.or.jp/book/sisetu_seigo/seigoR/p380.pdf","ページリンク")</f>
        <v>ページリンク</v>
      </c>
      <c r="J36" s="14"/>
    </row>
    <row r="37" spans="1:12" s="26" customFormat="1" ht="40.5" x14ac:dyDescent="0.25">
      <c r="A37" s="20">
        <v>34</v>
      </c>
      <c r="B37" s="21">
        <v>45397</v>
      </c>
      <c r="C37" s="20" t="s">
        <v>3</v>
      </c>
      <c r="D37" s="20">
        <v>6</v>
      </c>
      <c r="E37" s="22" t="s">
        <v>204</v>
      </c>
      <c r="F37" s="20">
        <v>382</v>
      </c>
      <c r="G37" s="22" t="s">
        <v>205</v>
      </c>
      <c r="H37" s="18" t="str">
        <f>HYPERLINK("http://www.phaj.or.jp/book/sisetu_seigo/seigoW/p0382W.pdf","ページリンク")</f>
        <v>ページリンク</v>
      </c>
      <c r="I37" s="18" t="str">
        <f>HYPERLINK("http://www.phaj.or.jp/book/sisetu_seigo/seigoR/p0382.pdf","ページリンク")</f>
        <v>ページリンク</v>
      </c>
      <c r="J37" s="14"/>
      <c r="K37" s="24"/>
      <c r="L37" s="25"/>
    </row>
    <row r="38" spans="1:12" ht="27" x14ac:dyDescent="0.25">
      <c r="A38" s="10">
        <v>35</v>
      </c>
      <c r="B38" s="6">
        <v>44652</v>
      </c>
      <c r="C38" s="16" t="s">
        <v>170</v>
      </c>
      <c r="D38" s="16">
        <v>6</v>
      </c>
      <c r="E38" s="17" t="s">
        <v>178</v>
      </c>
      <c r="F38" s="16">
        <v>388</v>
      </c>
      <c r="G38" s="17" t="s">
        <v>179</v>
      </c>
      <c r="H38" s="18" t="str">
        <f>HYPERLINK("http://www.phaj.or.jp/book/sisetu_seigo/seigoW/p0388W.pdf","ページリンク")</f>
        <v>ページリンク</v>
      </c>
      <c r="I38" s="18" t="str">
        <f>HYPERLINK("http://www.phaj.or.jp/book/sisetu_seigo/seigoR/p388.pdf","ページリンク")</f>
        <v>ページリンク</v>
      </c>
      <c r="J38" s="14"/>
    </row>
    <row r="39" spans="1:12" ht="67.5" x14ac:dyDescent="0.25">
      <c r="A39" s="10">
        <v>36</v>
      </c>
      <c r="B39" s="6">
        <v>44652</v>
      </c>
      <c r="C39" s="16" t="s">
        <v>170</v>
      </c>
      <c r="D39" s="16">
        <v>6</v>
      </c>
      <c r="E39" s="17" t="s">
        <v>180</v>
      </c>
      <c r="F39" s="16">
        <v>400</v>
      </c>
      <c r="G39" s="17" t="s">
        <v>181</v>
      </c>
      <c r="H39" s="18" t="str">
        <f>HYPERLINK("http://www.phaj.or.jp/book/sisetu_seigo/seigoW/p0400W.pdf","ページリンク")</f>
        <v>ページリンク</v>
      </c>
      <c r="I39" s="18" t="str">
        <f>HYPERLINK("http://www.phaj.or.jp/book/sisetu_seigo/seigoR/p400.pdf","ページリンク")</f>
        <v>ページリンク</v>
      </c>
      <c r="J39" s="14"/>
    </row>
    <row r="40" spans="1:12" ht="27" x14ac:dyDescent="0.25">
      <c r="A40" s="20">
        <v>37</v>
      </c>
      <c r="B40" s="6">
        <v>43416</v>
      </c>
      <c r="C40" s="5" t="s">
        <v>3</v>
      </c>
      <c r="D40" s="5">
        <v>11</v>
      </c>
      <c r="E40" s="11" t="s">
        <v>62</v>
      </c>
      <c r="F40" s="5">
        <v>466</v>
      </c>
      <c r="G40" s="11" t="s">
        <v>40</v>
      </c>
      <c r="H40" s="8" t="str">
        <f>HYPERLINK("http://www.phaj.or.jp/book/sisetu_seigo/seigoW/p0466W.pdf","ページリンク")</f>
        <v>ページリンク</v>
      </c>
      <c r="I40" s="8" t="str">
        <f>HYPERLINK("http://www.phaj.or.jp/book/sisetu_seigo/seigoR/p0466.pdf","ページリンク")</f>
        <v>ページリンク</v>
      </c>
      <c r="J40" s="14" t="s">
        <v>146</v>
      </c>
    </row>
    <row r="41" spans="1:12" ht="40.5" x14ac:dyDescent="0.25">
      <c r="A41" s="10">
        <v>38</v>
      </c>
      <c r="B41" s="6">
        <v>43416</v>
      </c>
      <c r="C41" s="5" t="s">
        <v>3</v>
      </c>
      <c r="D41" s="5">
        <v>11</v>
      </c>
      <c r="E41" s="11" t="s">
        <v>62</v>
      </c>
      <c r="F41" s="5">
        <v>468</v>
      </c>
      <c r="G41" s="11" t="s">
        <v>41</v>
      </c>
      <c r="H41" s="8" t="str">
        <f>HYPERLINK("http://www.phaj.or.jp/book/sisetu_seigo/seigoW/p0468W.pdf","ページリンク")</f>
        <v>ページリンク</v>
      </c>
      <c r="I41" s="8" t="str">
        <f>HYPERLINK("http://www.phaj.or.jp/book/sisetu_seigo/seigoR/p0468.pdf","ページリンク")</f>
        <v>ページリンク</v>
      </c>
      <c r="J41" s="14" t="s">
        <v>146</v>
      </c>
    </row>
    <row r="42" spans="1:12" ht="27" x14ac:dyDescent="0.25">
      <c r="A42" s="10">
        <v>39</v>
      </c>
      <c r="B42" s="6">
        <v>43416</v>
      </c>
      <c r="C42" s="5" t="s">
        <v>3</v>
      </c>
      <c r="D42" s="5">
        <v>11</v>
      </c>
      <c r="E42" s="11" t="s">
        <v>36</v>
      </c>
      <c r="F42" s="5">
        <v>476</v>
      </c>
      <c r="G42" s="11" t="s">
        <v>42</v>
      </c>
      <c r="H42" s="8" t="str">
        <f>HYPERLINK("http://www.phaj.or.jp/book/sisetu_seigo/seigoW/p0476W.pdf","ページリンク")</f>
        <v>ページリンク</v>
      </c>
      <c r="I42" s="8" t="str">
        <f>HYPERLINK("http://www.phaj.or.jp/book/sisetu_seigo/seigoR/p0476.pdf","ページリンク")</f>
        <v>ページリンク</v>
      </c>
      <c r="J42" s="14" t="s">
        <v>146</v>
      </c>
    </row>
    <row r="43" spans="1:12" ht="27" x14ac:dyDescent="0.25">
      <c r="A43" s="10">
        <v>40</v>
      </c>
      <c r="B43" s="60">
        <v>43416</v>
      </c>
      <c r="C43" s="61" t="s">
        <v>3</v>
      </c>
      <c r="D43" s="61">
        <v>11</v>
      </c>
      <c r="E43" s="62" t="s">
        <v>15</v>
      </c>
      <c r="F43" s="5">
        <v>480</v>
      </c>
      <c r="G43" s="11" t="s">
        <v>75</v>
      </c>
      <c r="H43" s="8" t="str">
        <f>HYPERLINK("http://www.phaj.or.jp/book/sisetu_seigo/seigoW/p0480W.pdf","ページリンク")</f>
        <v>ページリンク</v>
      </c>
      <c r="I43" s="8" t="str">
        <f>HYPERLINK("http://www.phaj.or.jp/book/sisetu_seigo/seigoR/p0480.pdf","ページリンク")</f>
        <v>ページリンク</v>
      </c>
      <c r="J43" s="14" t="s">
        <v>146</v>
      </c>
    </row>
    <row r="44" spans="1:12" ht="24" x14ac:dyDescent="0.25">
      <c r="A44" s="20">
        <v>41</v>
      </c>
      <c r="B44" s="54"/>
      <c r="C44" s="54"/>
      <c r="D44" s="54"/>
      <c r="E44" s="63"/>
      <c r="F44" s="5">
        <v>487</v>
      </c>
      <c r="G44" s="11" t="s">
        <v>74</v>
      </c>
      <c r="H44" s="8" t="str">
        <f>HYPERLINK("http://www.phaj.or.jp/book/sisetu_seigo/seigoW/p0487W.pdf","ページリンク")</f>
        <v>ページリンク</v>
      </c>
      <c r="I44" s="8" t="str">
        <f>HYPERLINK("http://www.phaj.or.jp/book/sisetu_seigo/seigoR/p0487.pdf","ページリンク")</f>
        <v>ページリンク</v>
      </c>
      <c r="J44" s="14" t="s">
        <v>146</v>
      </c>
    </row>
    <row r="45" spans="1:12" ht="27" x14ac:dyDescent="0.25">
      <c r="A45" s="10">
        <v>42</v>
      </c>
      <c r="B45" s="6">
        <v>43530</v>
      </c>
      <c r="C45" s="5" t="s">
        <v>3</v>
      </c>
      <c r="D45" s="5">
        <v>11</v>
      </c>
      <c r="E45" s="11" t="s">
        <v>90</v>
      </c>
      <c r="F45" s="5">
        <v>512</v>
      </c>
      <c r="G45" s="11" t="s">
        <v>93</v>
      </c>
      <c r="H45" s="51" t="str">
        <f>HYPERLINK("http://www.phaj.or.jp/book/sisetu_seigo/seigoW/p0512W.pdf","ページリンク")</f>
        <v>ページリンク</v>
      </c>
      <c r="I45" s="51" t="str">
        <f>HYPERLINK("http://www.phaj.or.jp/book/sisetu_seigo/seigoR/p0512.pdf","ページリンク")</f>
        <v>ページリンク</v>
      </c>
      <c r="J45" s="14" t="s">
        <v>146</v>
      </c>
    </row>
    <row r="46" spans="1:12" ht="27" x14ac:dyDescent="0.25">
      <c r="A46" s="10">
        <v>43</v>
      </c>
      <c r="B46" s="6">
        <v>43530</v>
      </c>
      <c r="C46" s="5" t="s">
        <v>3</v>
      </c>
      <c r="D46" s="5">
        <v>11</v>
      </c>
      <c r="E46" s="11" t="s">
        <v>91</v>
      </c>
      <c r="F46" s="5">
        <v>512</v>
      </c>
      <c r="G46" s="11" t="s">
        <v>94</v>
      </c>
      <c r="H46" s="52"/>
      <c r="I46" s="52"/>
      <c r="J46" s="14" t="s">
        <v>146</v>
      </c>
    </row>
    <row r="47" spans="1:12" ht="27" x14ac:dyDescent="0.25">
      <c r="A47" s="20">
        <v>44</v>
      </c>
      <c r="B47" s="6">
        <v>43530</v>
      </c>
      <c r="C47" s="5" t="s">
        <v>3</v>
      </c>
      <c r="D47" s="5">
        <v>11</v>
      </c>
      <c r="E47" s="11" t="s">
        <v>92</v>
      </c>
      <c r="F47" s="5">
        <v>512</v>
      </c>
      <c r="G47" s="11" t="s">
        <v>95</v>
      </c>
      <c r="H47" s="53"/>
      <c r="I47" s="53"/>
      <c r="J47" s="14" t="s">
        <v>146</v>
      </c>
    </row>
    <row r="48" spans="1:12" x14ac:dyDescent="0.25">
      <c r="A48" s="10">
        <v>45</v>
      </c>
      <c r="B48" s="6">
        <v>43993</v>
      </c>
      <c r="C48" s="5" t="s">
        <v>3</v>
      </c>
      <c r="D48" s="5">
        <v>11</v>
      </c>
      <c r="E48" s="11" t="s">
        <v>151</v>
      </c>
      <c r="F48" s="5">
        <v>523</v>
      </c>
      <c r="G48" s="11" t="s">
        <v>152</v>
      </c>
      <c r="H48" s="15" t="str">
        <f>HYPERLINK("http://www.phaj.or.jp/book/sisetu_seigo/seigoW/p0523W.pdf","ページリンク")</f>
        <v>ページリンク</v>
      </c>
      <c r="I48" s="15" t="str">
        <f>HYPERLINK("http://www.phaj.or.jp/book/sisetu_seigo/seigoR/p0523.pdf","ページリンク")</f>
        <v>ページリンク</v>
      </c>
      <c r="J48" s="14"/>
    </row>
    <row r="49" spans="1:10" ht="27" x14ac:dyDescent="0.25">
      <c r="A49" s="10">
        <v>46</v>
      </c>
      <c r="B49" s="6">
        <v>43416</v>
      </c>
      <c r="C49" s="5" t="s">
        <v>4</v>
      </c>
      <c r="D49" s="5">
        <v>2</v>
      </c>
      <c r="E49" s="11" t="s">
        <v>50</v>
      </c>
      <c r="F49" s="5">
        <v>622</v>
      </c>
      <c r="G49" s="11" t="s">
        <v>51</v>
      </c>
      <c r="H49" s="8" t="str">
        <f>HYPERLINK("http://www.phaj.or.jp/book/sisetu_seigo/seigoW/p0622W.pdf","ページリンク")</f>
        <v>ページリンク</v>
      </c>
      <c r="I49" s="8" t="str">
        <f>HYPERLINK("http://www.phaj.or.jp/book/sisetu_seigo/seigoR/p0622.pdf","ページリンク")</f>
        <v>ページリンク</v>
      </c>
      <c r="J49" s="14" t="s">
        <v>146</v>
      </c>
    </row>
    <row r="50" spans="1:10" ht="48.6" customHeight="1" x14ac:dyDescent="0.25">
      <c r="A50" s="20">
        <v>47</v>
      </c>
      <c r="B50" s="6">
        <v>45421</v>
      </c>
      <c r="C50" s="5" t="s">
        <v>6</v>
      </c>
      <c r="D50" s="5">
        <v>2</v>
      </c>
      <c r="E50" s="11" t="s">
        <v>209</v>
      </c>
      <c r="F50" s="5">
        <v>636</v>
      </c>
      <c r="G50" s="11" t="s">
        <v>210</v>
      </c>
      <c r="H50" s="8" t="str">
        <f>HYPERLINK("http://www.phaj.or.jp/book/sisetu_seigo/seigoW/p0636W.pdf","ページリンク")</f>
        <v>ページリンク</v>
      </c>
      <c r="I50" s="8" t="str">
        <f>HYPERLINK("http://www.phaj.or.jp/book/sisetu_seigo/seigoR/p0636.pdf","ページリンク")</f>
        <v>ページリンク</v>
      </c>
      <c r="J50" s="14"/>
    </row>
    <row r="51" spans="1:10" ht="40.5" x14ac:dyDescent="0.25">
      <c r="A51" s="10">
        <v>48</v>
      </c>
      <c r="B51" s="6">
        <v>43676</v>
      </c>
      <c r="C51" s="5" t="s">
        <v>4</v>
      </c>
      <c r="D51" s="5">
        <v>2</v>
      </c>
      <c r="E51" s="11" t="s">
        <v>121</v>
      </c>
      <c r="F51" s="5">
        <v>681</v>
      </c>
      <c r="G51" s="11" t="s">
        <v>137</v>
      </c>
      <c r="H51" s="8" t="str">
        <f>HYPERLINK("http://www.phaj.or.jp/book/sisetu_seigo/seigoW/p0681W.pdf","ページリンク")</f>
        <v>ページリンク</v>
      </c>
      <c r="I51" s="8" t="str">
        <f>HYPERLINK("http://www.phaj.or.jp/book/sisetu_seigo/seigoR/p0681.pdf","ページリンク")</f>
        <v>ページリンク</v>
      </c>
      <c r="J51" s="14" t="s">
        <v>146</v>
      </c>
    </row>
    <row r="52" spans="1:10" ht="40.5" x14ac:dyDescent="0.25">
      <c r="A52" s="10">
        <v>49</v>
      </c>
      <c r="B52" s="6">
        <v>43676</v>
      </c>
      <c r="C52" s="5" t="s">
        <v>4</v>
      </c>
      <c r="D52" s="5">
        <v>2</v>
      </c>
      <c r="E52" s="11" t="s">
        <v>122</v>
      </c>
      <c r="F52" s="5">
        <v>683</v>
      </c>
      <c r="G52" s="11" t="s">
        <v>120</v>
      </c>
      <c r="H52" s="8" t="str">
        <f>HYPERLINK("http://www.phaj.or.jp/book/sisetu_seigo/seigoW/p0683W.pdf","ページリンク")</f>
        <v>ページリンク</v>
      </c>
      <c r="I52" s="8" t="str">
        <f>HYPERLINK("http://www.phaj.or.jp/book/sisetu_seigo/seigoR/p0683.pdf","ページリンク")</f>
        <v>ページリンク</v>
      </c>
      <c r="J52" s="14" t="s">
        <v>146</v>
      </c>
    </row>
    <row r="53" spans="1:10" ht="27" x14ac:dyDescent="0.25">
      <c r="A53" s="10">
        <v>50</v>
      </c>
      <c r="B53" s="6">
        <v>43416</v>
      </c>
      <c r="C53" s="5" t="s">
        <v>4</v>
      </c>
      <c r="D53" s="5">
        <v>2</v>
      </c>
      <c r="E53" s="11" t="s">
        <v>16</v>
      </c>
      <c r="F53" s="5">
        <v>735</v>
      </c>
      <c r="G53" s="11" t="s">
        <v>63</v>
      </c>
      <c r="H53" s="8" t="str">
        <f>HYPERLINK("http://www.phaj.or.jp/book/sisetu_seigo/seigoW/p0735W.pdf","ページリンク")</f>
        <v>ページリンク</v>
      </c>
      <c r="I53" s="8" t="str">
        <f>HYPERLINK("http://www.phaj.or.jp/book/sisetu_seigo/seigoR/p0735.pdf","ページリンク")</f>
        <v>ページリンク</v>
      </c>
      <c r="J53" s="14" t="s">
        <v>146</v>
      </c>
    </row>
    <row r="54" spans="1:10" ht="27" x14ac:dyDescent="0.25">
      <c r="A54" s="20">
        <v>51</v>
      </c>
      <c r="B54" s="6">
        <v>43416</v>
      </c>
      <c r="C54" s="5" t="s">
        <v>4</v>
      </c>
      <c r="D54" s="5">
        <v>2</v>
      </c>
      <c r="E54" s="11" t="s">
        <v>17</v>
      </c>
      <c r="F54" s="5">
        <v>744</v>
      </c>
      <c r="G54" s="11" t="s">
        <v>43</v>
      </c>
      <c r="H54" s="8" t="str">
        <f>HYPERLINK("http://www.phaj.or.jp/book/sisetu_seigo/seigoW/p0744W.pdf","ページリンク")</f>
        <v>ページリンク</v>
      </c>
      <c r="I54" s="8" t="str">
        <f>HYPERLINK("http://www.phaj.or.jp/book/sisetu_seigo/seigoR/p0744.pdf","ページリンク")</f>
        <v>ページリンク</v>
      </c>
      <c r="J54" s="14" t="s">
        <v>146</v>
      </c>
    </row>
    <row r="55" spans="1:10" ht="24" x14ac:dyDescent="0.25">
      <c r="A55" s="10">
        <v>52</v>
      </c>
      <c r="B55" s="6">
        <v>43530</v>
      </c>
      <c r="C55" s="5" t="s">
        <v>4</v>
      </c>
      <c r="D55" s="5">
        <v>2</v>
      </c>
      <c r="E55" s="11" t="s">
        <v>96</v>
      </c>
      <c r="F55" s="5">
        <v>745</v>
      </c>
      <c r="G55" s="11" t="s">
        <v>97</v>
      </c>
      <c r="H55" s="8" t="str">
        <f>HYPERLINK("http://www.phaj.or.jp/book/sisetu_seigo/seigoW/p0745W.pdf","ページリンク")</f>
        <v>ページリンク</v>
      </c>
      <c r="I55" s="8" t="str">
        <f>HYPERLINK("http://www.phaj.or.jp/book/sisetu_seigo/seigoR/p0745.pdf","ページリンク")</f>
        <v>ページリンク</v>
      </c>
      <c r="J55" s="14" t="s">
        <v>146</v>
      </c>
    </row>
    <row r="56" spans="1:10" ht="24" x14ac:dyDescent="0.25">
      <c r="A56" s="10">
        <v>53</v>
      </c>
      <c r="B56" s="6">
        <v>43530</v>
      </c>
      <c r="C56" s="5" t="s">
        <v>4</v>
      </c>
      <c r="D56" s="5">
        <v>2</v>
      </c>
      <c r="E56" s="11" t="s">
        <v>98</v>
      </c>
      <c r="F56" s="5">
        <v>747</v>
      </c>
      <c r="G56" s="11" t="s">
        <v>99</v>
      </c>
      <c r="H56" s="8" t="str">
        <f>HYPERLINK("http://www.phaj.or.jp/book/sisetu_seigo/seigoW/p0747W.pdf","ページリンク")</f>
        <v>ページリンク</v>
      </c>
      <c r="I56" s="8" t="str">
        <f>HYPERLINK("http://www.phaj.or.jp/book/sisetu_seigo/seigoR/p0747.pdf","ページリンク")</f>
        <v>ページリンク</v>
      </c>
      <c r="J56" s="14" t="s">
        <v>146</v>
      </c>
    </row>
    <row r="57" spans="1:10" ht="40.5" x14ac:dyDescent="0.25">
      <c r="A57" s="20">
        <v>54</v>
      </c>
      <c r="B57" s="6">
        <v>43676</v>
      </c>
      <c r="C57" s="5" t="s">
        <v>4</v>
      </c>
      <c r="D57" s="5">
        <v>2</v>
      </c>
      <c r="E57" s="11" t="s">
        <v>123</v>
      </c>
      <c r="F57" s="5">
        <v>751</v>
      </c>
      <c r="G57" s="11" t="s">
        <v>135</v>
      </c>
      <c r="H57" s="8" t="str">
        <f>HYPERLINK("http://www.phaj.or.jp/book/sisetu_seigo/seigoW/p0751W.pdf","ページリンク")</f>
        <v>ページリンク</v>
      </c>
      <c r="I57" s="8" t="str">
        <f>HYPERLINK("http://www.phaj.or.jp/book/sisetu_seigo/seigoR/p0751.pdf","ページリンク")</f>
        <v>ページリンク</v>
      </c>
      <c r="J57" s="14" t="s">
        <v>146</v>
      </c>
    </row>
    <row r="58" spans="1:10" ht="27" x14ac:dyDescent="0.25">
      <c r="A58" s="10">
        <v>55</v>
      </c>
      <c r="B58" s="6">
        <v>43416</v>
      </c>
      <c r="C58" s="5" t="s">
        <v>4</v>
      </c>
      <c r="D58" s="5">
        <v>2</v>
      </c>
      <c r="E58" s="11" t="s">
        <v>18</v>
      </c>
      <c r="F58" s="5">
        <v>775</v>
      </c>
      <c r="G58" s="11" t="s">
        <v>45</v>
      </c>
      <c r="H58" s="8" t="str">
        <f>HYPERLINK("http://www.phaj.or.jp/book/sisetu_seigo/seigoW/p0775W.pdf","ページリンク")</f>
        <v>ページリンク</v>
      </c>
      <c r="I58" s="8" t="str">
        <f>HYPERLINK("http://www.phaj.or.jp/book/sisetu_seigo/seigoR/p0775.pdf","ページリンク")</f>
        <v>ページリンク</v>
      </c>
      <c r="J58" s="14" t="s">
        <v>146</v>
      </c>
    </row>
    <row r="59" spans="1:10" ht="27" x14ac:dyDescent="0.25">
      <c r="A59" s="10">
        <v>56</v>
      </c>
      <c r="B59" s="6">
        <v>43416</v>
      </c>
      <c r="C59" s="5" t="s">
        <v>4</v>
      </c>
      <c r="D59" s="5">
        <v>2</v>
      </c>
      <c r="E59" s="11" t="s">
        <v>18</v>
      </c>
      <c r="F59" s="5">
        <v>776</v>
      </c>
      <c r="G59" s="11" t="s">
        <v>44</v>
      </c>
      <c r="H59" s="8" t="str">
        <f>HYPERLINK("http://www.phaj.or.jp/book/sisetu_seigo/seigoW/p0776W.pdf","ページリンク")</f>
        <v>ページリンク</v>
      </c>
      <c r="I59" s="8" t="str">
        <f>HYPERLINK("http://www.phaj.or.jp/book/sisetu_seigo/seigoR/p0776.pdf","ページリンク")</f>
        <v>ページリンク</v>
      </c>
      <c r="J59" s="14" t="s">
        <v>146</v>
      </c>
    </row>
    <row r="60" spans="1:10" ht="27" x14ac:dyDescent="0.25">
      <c r="A60" s="20">
        <v>57</v>
      </c>
      <c r="B60" s="6">
        <v>43416</v>
      </c>
      <c r="C60" s="5" t="s">
        <v>4</v>
      </c>
      <c r="D60" s="5">
        <v>2</v>
      </c>
      <c r="E60" s="11" t="s">
        <v>19</v>
      </c>
      <c r="F60" s="5">
        <v>780</v>
      </c>
      <c r="G60" s="11" t="s">
        <v>64</v>
      </c>
      <c r="H60" s="8" t="str">
        <f>HYPERLINK("http://www.phaj.or.jp/book/sisetu_seigo/seigoW/p0780W.pdf","ページリンク")</f>
        <v>ページリンク</v>
      </c>
      <c r="I60" s="8" t="str">
        <f>HYPERLINK("http://www.phaj.or.jp/book/sisetu_seigo/seigoR/p0780.pdf","ページリンク")</f>
        <v>ページリンク</v>
      </c>
      <c r="J60" s="14" t="s">
        <v>146</v>
      </c>
    </row>
    <row r="61" spans="1:10" ht="27" x14ac:dyDescent="0.25">
      <c r="A61" s="10">
        <v>58</v>
      </c>
      <c r="B61" s="6">
        <v>43416</v>
      </c>
      <c r="C61" s="5" t="s">
        <v>4</v>
      </c>
      <c r="D61" s="5">
        <v>2</v>
      </c>
      <c r="E61" s="11" t="s">
        <v>31</v>
      </c>
      <c r="F61" s="5">
        <v>789</v>
      </c>
      <c r="G61" s="11" t="s">
        <v>82</v>
      </c>
      <c r="H61" s="8" t="str">
        <f>HYPERLINK("http://www.phaj.or.jp/book/sisetu_seigo/seigoW/p0789W.pdf","ページリンク")</f>
        <v>ページリンク</v>
      </c>
      <c r="I61" s="8" t="str">
        <f>HYPERLINK("http://www.phaj.or.jp/book/sisetu_seigo/seigoR/p0789.pdf","ページリンク")</f>
        <v>ページリンク</v>
      </c>
      <c r="J61" s="14" t="s">
        <v>146</v>
      </c>
    </row>
    <row r="62" spans="1:10" ht="46.5" x14ac:dyDescent="0.25">
      <c r="A62" s="10">
        <v>59</v>
      </c>
      <c r="B62" s="6">
        <v>43416</v>
      </c>
      <c r="C62" s="5" t="s">
        <v>4</v>
      </c>
      <c r="D62" s="5">
        <v>2</v>
      </c>
      <c r="E62" s="11" t="s">
        <v>31</v>
      </c>
      <c r="F62" s="5">
        <v>790</v>
      </c>
      <c r="G62" s="12" t="s">
        <v>65</v>
      </c>
      <c r="H62" s="51" t="str">
        <f>HYPERLINK("http://www.phaj.or.jp/book/sisetu_seigo/seigoW/p0790W.pdf","ページリンク")</f>
        <v>ページリンク</v>
      </c>
      <c r="I62" s="51" t="str">
        <f>HYPERLINK("http://www.phaj.or.jp/book/sisetu_seigo/seigoR/p0790.pdf","ページリンク")</f>
        <v>ページリンク</v>
      </c>
      <c r="J62" s="14" t="s">
        <v>146</v>
      </c>
    </row>
    <row r="63" spans="1:10" ht="27" x14ac:dyDescent="0.25">
      <c r="A63" s="10">
        <v>60</v>
      </c>
      <c r="B63" s="6">
        <v>43416</v>
      </c>
      <c r="C63" s="5" t="s">
        <v>4</v>
      </c>
      <c r="D63" s="5">
        <v>2</v>
      </c>
      <c r="E63" s="11" t="s">
        <v>31</v>
      </c>
      <c r="F63" s="5">
        <v>790</v>
      </c>
      <c r="G63" s="12" t="s">
        <v>66</v>
      </c>
      <c r="H63" s="54"/>
      <c r="I63" s="54"/>
      <c r="J63" s="14" t="s">
        <v>146</v>
      </c>
    </row>
    <row r="64" spans="1:10" ht="46.5" x14ac:dyDescent="0.25">
      <c r="A64" s="20">
        <v>61</v>
      </c>
      <c r="B64" s="6">
        <v>43676</v>
      </c>
      <c r="C64" s="5" t="s">
        <v>4</v>
      </c>
      <c r="D64" s="5">
        <v>2</v>
      </c>
      <c r="E64" s="11" t="s">
        <v>114</v>
      </c>
      <c r="F64" s="5">
        <v>796</v>
      </c>
      <c r="G64" s="12" t="s">
        <v>115</v>
      </c>
      <c r="H64" s="8" t="str">
        <f>HYPERLINK("http://www.phaj.or.jp/book/sisetu_seigo/seigoW/p0796W.pdf","ページリンク")</f>
        <v>ページリンク</v>
      </c>
      <c r="I64" s="8" t="str">
        <f>HYPERLINK("http://www.phaj.or.jp/book/sisetu_seigo/seigoR/p0796.pdf","ページリンク")</f>
        <v>ページリンク</v>
      </c>
      <c r="J64" s="14" t="s">
        <v>146</v>
      </c>
    </row>
    <row r="65" spans="1:10" ht="27" x14ac:dyDescent="0.25">
      <c r="A65" s="10">
        <v>62</v>
      </c>
      <c r="B65" s="6">
        <v>43676</v>
      </c>
      <c r="C65" s="5" t="s">
        <v>4</v>
      </c>
      <c r="D65" s="5">
        <v>2</v>
      </c>
      <c r="E65" s="11" t="s">
        <v>116</v>
      </c>
      <c r="F65" s="5">
        <v>816</v>
      </c>
      <c r="G65" s="12" t="s">
        <v>117</v>
      </c>
      <c r="H65" s="8" t="str">
        <f>HYPERLINK("http://www.phaj.or.jp/book/sisetu_seigo/seigoW/p0816W.pdf","ページリンク")</f>
        <v>ページリンク</v>
      </c>
      <c r="I65" s="8" t="str">
        <f>HYPERLINK("http://www.phaj.or.jp/book/sisetu_seigo/seigoR/p0816.pdf","ページリンク")</f>
        <v>ページリンク</v>
      </c>
      <c r="J65" s="14" t="s">
        <v>146</v>
      </c>
    </row>
    <row r="66" spans="1:10" ht="54" x14ac:dyDescent="0.25">
      <c r="A66" s="10">
        <v>63</v>
      </c>
      <c r="B66" s="6">
        <v>44652</v>
      </c>
      <c r="C66" s="16" t="s">
        <v>182</v>
      </c>
      <c r="D66" s="16">
        <v>2</v>
      </c>
      <c r="E66" s="17" t="s">
        <v>183</v>
      </c>
      <c r="F66" s="16">
        <v>841</v>
      </c>
      <c r="G66" s="19" t="s">
        <v>184</v>
      </c>
      <c r="H66" s="18" t="str">
        <f>HYPERLINK("http://www.phaj.or.jp/book/sisetu_seigo/seigoW/p0841W.pdf","ページリンク")</f>
        <v>ページリンク</v>
      </c>
      <c r="I66" s="18" t="str">
        <f>HYPERLINK("http://www.phaj.or.jp/book/sisetu_seigo/seigoR/p841.pdf","ページリンク")</f>
        <v>ページリンク</v>
      </c>
      <c r="J66" s="14"/>
    </row>
    <row r="67" spans="1:10" ht="27" x14ac:dyDescent="0.25">
      <c r="A67" s="20">
        <v>64</v>
      </c>
      <c r="B67" s="6">
        <v>43530</v>
      </c>
      <c r="C67" s="5" t="s">
        <v>4</v>
      </c>
      <c r="D67" s="5">
        <v>2</v>
      </c>
      <c r="E67" s="11" t="s">
        <v>100</v>
      </c>
      <c r="F67" s="5">
        <v>849</v>
      </c>
      <c r="G67" s="11" t="s">
        <v>106</v>
      </c>
      <c r="H67" s="18" t="str">
        <f>HYPERLINK("http://www.phaj.or.jp/book/sisetu_seigo/seigoW/p0849W.pdf","ページリンク")</f>
        <v>ページリンク</v>
      </c>
      <c r="I67" s="18" t="str">
        <f>HYPERLINK("http://www.phaj.or.jp/book/sisetu_seigo/seigoR/p0849.pdf","ページリンク")</f>
        <v>ページリンク</v>
      </c>
      <c r="J67" s="14" t="s">
        <v>146</v>
      </c>
    </row>
    <row r="68" spans="1:10" ht="40.5" x14ac:dyDescent="0.25">
      <c r="A68" s="10">
        <v>65</v>
      </c>
      <c r="B68" s="6">
        <v>43416</v>
      </c>
      <c r="C68" s="5" t="s">
        <v>4</v>
      </c>
      <c r="D68" s="5">
        <v>2</v>
      </c>
      <c r="E68" s="11" t="s">
        <v>20</v>
      </c>
      <c r="F68" s="5">
        <v>852</v>
      </c>
      <c r="G68" s="11" t="s">
        <v>46</v>
      </c>
      <c r="H68" s="18" t="str">
        <f>HYPERLINK("http://www.phaj.or.jp/book/sisetu_seigo/seigoW/p0852W.pdf","ページリンク")</f>
        <v>ページリンク</v>
      </c>
      <c r="I68" s="18" t="str">
        <f>HYPERLINK("http://www.phaj.or.jp/book/sisetu_seigo/seigoR/p0852.pdf","ページリンク")</f>
        <v>ページリンク</v>
      </c>
      <c r="J68" s="14" t="s">
        <v>146</v>
      </c>
    </row>
    <row r="69" spans="1:10" ht="40.5" x14ac:dyDescent="0.25">
      <c r="A69" s="10">
        <v>66</v>
      </c>
      <c r="B69" s="6">
        <v>44652</v>
      </c>
      <c r="C69" s="16" t="s">
        <v>185</v>
      </c>
      <c r="D69" s="16">
        <v>3</v>
      </c>
      <c r="E69" s="17" t="s">
        <v>186</v>
      </c>
      <c r="F69" s="16">
        <v>871</v>
      </c>
      <c r="G69" s="17" t="s">
        <v>187</v>
      </c>
      <c r="H69" s="18" t="str">
        <f>HYPERLINK("http://www.phaj.or.jp/book/sisetu_seigo/seigoW/p0871W.pdf","ページリンク")</f>
        <v>ページリンク</v>
      </c>
      <c r="I69" s="18" t="str">
        <f>HYPERLINK("http://www.phaj.or.jp/book/sisetu_seigo/seigoR/p871.pdf","ページリンク")</f>
        <v>ページリンク</v>
      </c>
      <c r="J69" s="14"/>
    </row>
    <row r="70" spans="1:10" ht="27" x14ac:dyDescent="0.25">
      <c r="A70" s="10">
        <v>67</v>
      </c>
      <c r="B70" s="6">
        <v>43676</v>
      </c>
      <c r="C70" s="5" t="s">
        <v>4</v>
      </c>
      <c r="D70" s="5">
        <v>4</v>
      </c>
      <c r="E70" s="11" t="s">
        <v>126</v>
      </c>
      <c r="F70" s="5">
        <v>913</v>
      </c>
      <c r="G70" s="12" t="s">
        <v>136</v>
      </c>
      <c r="H70" s="8" t="str">
        <f>HYPERLINK("http://www.phaj.or.jp/book/sisetu_seigo/seigoW/p0913W.pdf","ページリンク")</f>
        <v>ページリンク</v>
      </c>
      <c r="I70" s="8" t="str">
        <f>HYPERLINK("http://www.phaj.or.jp/book/sisetu_seigo/seigoR/p0913.pdf","ページリンク")</f>
        <v>ページリンク</v>
      </c>
      <c r="J70" s="14" t="s">
        <v>146</v>
      </c>
    </row>
    <row r="71" spans="1:10" ht="40.5" x14ac:dyDescent="0.25">
      <c r="A71" s="10">
        <v>68</v>
      </c>
      <c r="B71" s="6">
        <v>43993</v>
      </c>
      <c r="C71" s="5" t="s">
        <v>4</v>
      </c>
      <c r="D71" s="5">
        <v>4</v>
      </c>
      <c r="E71" s="11" t="s">
        <v>153</v>
      </c>
      <c r="F71" s="5">
        <v>948</v>
      </c>
      <c r="G71" s="12" t="s">
        <v>154</v>
      </c>
      <c r="H71" s="8" t="str">
        <f>HYPERLINK("http://www.phaj.or.jp/book/sisetu_seigo/seigoW/p0948W.pdf","ページリンク")</f>
        <v>ページリンク</v>
      </c>
      <c r="I71" s="8" t="str">
        <f>HYPERLINK("http://www.phaj.or.jp/book/sisetu_seigo/seigoR/p0948.pdf","ページリンク")</f>
        <v>ページリンク</v>
      </c>
      <c r="J71" s="14"/>
    </row>
    <row r="72" spans="1:10" ht="27" x14ac:dyDescent="0.25">
      <c r="A72" s="20">
        <v>69</v>
      </c>
      <c r="B72" s="6">
        <v>43993</v>
      </c>
      <c r="C72" s="5" t="s">
        <v>4</v>
      </c>
      <c r="D72" s="5">
        <v>4</v>
      </c>
      <c r="E72" s="11" t="s">
        <v>155</v>
      </c>
      <c r="F72" s="5">
        <v>1002</v>
      </c>
      <c r="G72" s="12" t="s">
        <v>156</v>
      </c>
      <c r="H72" s="8" t="str">
        <f>HYPERLINK("http://www.phaj.or.jp/book/sisetu_seigo/seigoW/p1002W.pdf","ページリンク")</f>
        <v>ページリンク</v>
      </c>
      <c r="I72" s="8" t="str">
        <f>HYPERLINK("http://www.phaj.or.jp/book/sisetu_seigo/seigoR/p1002.pdf","ページリンク")</f>
        <v>ページリンク</v>
      </c>
      <c r="J72" s="14"/>
    </row>
    <row r="73" spans="1:10" ht="27" x14ac:dyDescent="0.25">
      <c r="A73" s="10">
        <v>70</v>
      </c>
      <c r="B73" s="6">
        <v>43993</v>
      </c>
      <c r="C73" s="5" t="s">
        <v>4</v>
      </c>
      <c r="D73" s="5">
        <v>4</v>
      </c>
      <c r="E73" s="11" t="s">
        <v>157</v>
      </c>
      <c r="F73" s="5">
        <v>1021</v>
      </c>
      <c r="G73" s="12" t="s">
        <v>156</v>
      </c>
      <c r="H73" s="8" t="str">
        <f>HYPERLINK("http://www.phaj.or.jp/book/sisetu_seigo/seigoW/p1021W.pdf","ページリンク")</f>
        <v>ページリンク</v>
      </c>
      <c r="I73" s="8" t="str">
        <f>HYPERLINK("http://www.phaj.or.jp/book/sisetu_seigo/seigoR/p1021.pdf","ページリンク")</f>
        <v>ページリンク</v>
      </c>
      <c r="J73" s="14"/>
    </row>
    <row r="74" spans="1:10" ht="40.5" x14ac:dyDescent="0.25">
      <c r="A74" s="10">
        <v>71</v>
      </c>
      <c r="B74" s="6">
        <v>43530</v>
      </c>
      <c r="C74" s="5" t="s">
        <v>4</v>
      </c>
      <c r="D74" s="5">
        <v>5</v>
      </c>
      <c r="E74" s="11" t="s">
        <v>104</v>
      </c>
      <c r="F74" s="5">
        <v>1050</v>
      </c>
      <c r="G74" s="11" t="s">
        <v>105</v>
      </c>
      <c r="H74" s="8" t="str">
        <f>HYPERLINK("http://www.phaj.or.jp/book/sisetu_seigo/seigoW/p1050W.pdf","ページリンク")</f>
        <v>ページリンク</v>
      </c>
      <c r="I74" s="8" t="str">
        <f>HYPERLINK("http://www.phaj.or.jp/book/sisetu_seigo/seigoR/p1050.pdf","ページリンク")</f>
        <v>ページリンク</v>
      </c>
      <c r="J74" s="14" t="s">
        <v>146</v>
      </c>
    </row>
    <row r="75" spans="1:10" s="26" customFormat="1" ht="40.5" x14ac:dyDescent="0.25">
      <c r="A75" s="20">
        <v>72</v>
      </c>
      <c r="B75" s="21">
        <v>43416</v>
      </c>
      <c r="C75" s="20" t="s">
        <v>4</v>
      </c>
      <c r="D75" s="20">
        <v>5</v>
      </c>
      <c r="E75" s="22" t="s">
        <v>32</v>
      </c>
      <c r="F75" s="20">
        <v>1100</v>
      </c>
      <c r="G75" s="27" t="s">
        <v>67</v>
      </c>
      <c r="H75" s="55" t="str">
        <f>HYPERLINK("http://www.phaj.or.jp/book/sisetu_seigo/seigoW/p1100W.pdf","ページリンク")</f>
        <v>ページリンク</v>
      </c>
      <c r="I75" s="55" t="str">
        <f>HYPERLINK("http://www.phaj.or.jp/book/sisetu_seigo/seigoR/p1100.pdf","ページリンク")</f>
        <v>ページリンク</v>
      </c>
      <c r="J75" s="23" t="s">
        <v>146</v>
      </c>
    </row>
    <row r="76" spans="1:10" s="26" customFormat="1" ht="40.5" x14ac:dyDescent="0.25">
      <c r="A76" s="10">
        <v>73</v>
      </c>
      <c r="B76" s="21">
        <v>43416</v>
      </c>
      <c r="C76" s="20" t="s">
        <v>4</v>
      </c>
      <c r="D76" s="20">
        <v>5</v>
      </c>
      <c r="E76" s="22" t="s">
        <v>33</v>
      </c>
      <c r="F76" s="20">
        <v>1100</v>
      </c>
      <c r="G76" s="27" t="s">
        <v>68</v>
      </c>
      <c r="H76" s="56"/>
      <c r="I76" s="56"/>
      <c r="J76" s="23" t="s">
        <v>146</v>
      </c>
    </row>
    <row r="77" spans="1:10" s="26" customFormat="1" ht="40.5" x14ac:dyDescent="0.25">
      <c r="A77" s="10">
        <v>74</v>
      </c>
      <c r="B77" s="21">
        <v>43416</v>
      </c>
      <c r="C77" s="20" t="s">
        <v>4</v>
      </c>
      <c r="D77" s="20">
        <v>5</v>
      </c>
      <c r="E77" s="22" t="s">
        <v>69</v>
      </c>
      <c r="F77" s="20">
        <v>1101</v>
      </c>
      <c r="G77" s="27" t="s">
        <v>70</v>
      </c>
      <c r="H77" s="55" t="str">
        <f>HYPERLINK("http://www.phaj.or.jp/book/sisetu_seigo/seigoW/p1101W.pdf","ページリンク")</f>
        <v>ページリンク</v>
      </c>
      <c r="I77" s="55" t="str">
        <f>HYPERLINK("http://www.phaj.or.jp/book/sisetu_seigo/seigoR/p1101.pdf","ページリンク")</f>
        <v>ページリンク</v>
      </c>
      <c r="J77" s="23" t="s">
        <v>146</v>
      </c>
    </row>
    <row r="78" spans="1:10" s="26" customFormat="1" ht="40.5" x14ac:dyDescent="0.25">
      <c r="A78" s="10">
        <v>75</v>
      </c>
      <c r="B78" s="21">
        <v>43416</v>
      </c>
      <c r="C78" s="20" t="s">
        <v>6</v>
      </c>
      <c r="D78" s="20">
        <v>5</v>
      </c>
      <c r="E78" s="22" t="s">
        <v>21</v>
      </c>
      <c r="F78" s="20">
        <v>1101</v>
      </c>
      <c r="G78" s="22" t="s">
        <v>86</v>
      </c>
      <c r="H78" s="56"/>
      <c r="I78" s="56"/>
      <c r="J78" s="23" t="s">
        <v>146</v>
      </c>
    </row>
    <row r="79" spans="1:10" s="26" customFormat="1" ht="40.5" x14ac:dyDescent="0.25">
      <c r="A79" s="10">
        <v>76</v>
      </c>
      <c r="B79" s="21">
        <v>43993</v>
      </c>
      <c r="C79" s="20" t="s">
        <v>4</v>
      </c>
      <c r="D79" s="20">
        <v>5</v>
      </c>
      <c r="E79" s="22" t="s">
        <v>158</v>
      </c>
      <c r="F79" s="20">
        <v>1115</v>
      </c>
      <c r="G79" s="22" t="s">
        <v>159</v>
      </c>
      <c r="H79" s="28" t="str">
        <f>HYPERLINK("http://www.phaj.or.jp/book/sisetu_seigo/seigoW/p1115W.pdf","ページリンク")</f>
        <v>ページリンク</v>
      </c>
      <c r="I79" s="28" t="str">
        <f>HYPERLINK("http://www.phaj.or.jp/book/sisetu_seigo/seigoR/p1115.pdf","ページリンク")</f>
        <v>ページリンク</v>
      </c>
      <c r="J79" s="23"/>
    </row>
    <row r="80" spans="1:10" s="26" customFormat="1" ht="63.75" x14ac:dyDescent="0.25">
      <c r="A80" s="20">
        <v>77</v>
      </c>
      <c r="B80" s="21">
        <v>44652</v>
      </c>
      <c r="C80" s="29" t="s">
        <v>182</v>
      </c>
      <c r="D80" s="29">
        <v>5</v>
      </c>
      <c r="E80" s="30" t="s">
        <v>188</v>
      </c>
      <c r="F80" s="29" t="s">
        <v>189</v>
      </c>
      <c r="G80" s="31" t="s">
        <v>190</v>
      </c>
      <c r="H80" s="28" t="str">
        <f>HYPERLINK("http://www.phaj.or.jp/book/sisetu_seigo/seigoW/p1175-1176W.pdf","ページリンク")</f>
        <v>ページリンク</v>
      </c>
      <c r="I80" s="28" t="str">
        <f>HYPERLINK("http://www.phaj.or.jp/book/sisetu_seigo/seigoR/p1175-1176.pdf","ページリンク")</f>
        <v>ページリンク</v>
      </c>
      <c r="J80" s="23"/>
    </row>
    <row r="81" spans="1:10" s="26" customFormat="1" x14ac:dyDescent="0.25">
      <c r="A81" s="10">
        <v>78</v>
      </c>
      <c r="B81" s="21">
        <v>45397</v>
      </c>
      <c r="C81" s="20" t="s">
        <v>4</v>
      </c>
      <c r="D81" s="20">
        <v>5</v>
      </c>
      <c r="E81" s="22" t="s">
        <v>200</v>
      </c>
      <c r="F81" s="20">
        <v>1195</v>
      </c>
      <c r="G81" s="22" t="s">
        <v>201</v>
      </c>
      <c r="H81" s="40" t="str">
        <f>HYPERLINK("http://www.phaj.or.jp/book/sisetu_seigo/seigoW/p1195W.pdf","ページリンク")</f>
        <v>ページリンク</v>
      </c>
      <c r="I81" s="40" t="str">
        <f>HYPERLINK("http://www.phaj.or.jp/book/sisetu_seigo/seigoR/p1195.pdf","ページリンク")</f>
        <v>ページリンク</v>
      </c>
      <c r="J81" s="14"/>
    </row>
    <row r="82" spans="1:10" s="26" customFormat="1" ht="27" x14ac:dyDescent="0.25">
      <c r="A82" s="10">
        <v>79</v>
      </c>
      <c r="B82" s="21">
        <v>43993</v>
      </c>
      <c r="C82" s="20" t="s">
        <v>4</v>
      </c>
      <c r="D82" s="20">
        <v>5</v>
      </c>
      <c r="E82" s="22" t="s">
        <v>160</v>
      </c>
      <c r="F82" s="20">
        <v>1208</v>
      </c>
      <c r="G82" s="22" t="s">
        <v>161</v>
      </c>
      <c r="H82" s="28" t="str">
        <f>HYPERLINK("http://www.phaj.or.jp/book/sisetu_seigo/seigoW/p1208W.pdf","ページリンク")</f>
        <v>ページリンク</v>
      </c>
      <c r="I82" s="28" t="str">
        <f>HYPERLINK("http://www.phaj.or.jp/book/sisetu_seigo/seigoR/p1208.pdf","ページリンク")</f>
        <v>ページリンク</v>
      </c>
      <c r="J82" s="23"/>
    </row>
    <row r="83" spans="1:10" s="26" customFormat="1" ht="27" x14ac:dyDescent="0.25">
      <c r="A83" s="20">
        <v>80</v>
      </c>
      <c r="B83" s="21">
        <v>43676</v>
      </c>
      <c r="C83" s="20" t="s">
        <v>4</v>
      </c>
      <c r="D83" s="20">
        <v>5</v>
      </c>
      <c r="E83" s="22" t="s">
        <v>124</v>
      </c>
      <c r="F83" s="20">
        <v>1210</v>
      </c>
      <c r="G83" s="22" t="s">
        <v>125</v>
      </c>
      <c r="H83" s="32" t="str">
        <f>HYPERLINK("http://www.phaj.or.jp/book/sisetu_seigo/seigoW/p1209-1-1210W.pdf","ページリンク")</f>
        <v>ページリンク</v>
      </c>
      <c r="I83" s="32" t="str">
        <f>HYPERLINK("http://www.phaj.or.jp/book/sisetu_seigo/seigoR/p1209-1-1210.pdf","ページリンク")</f>
        <v>ページリンク</v>
      </c>
      <c r="J83" s="23" t="s">
        <v>146</v>
      </c>
    </row>
    <row r="84" spans="1:10" s="26" customFormat="1" ht="63" x14ac:dyDescent="0.25">
      <c r="A84" s="10">
        <v>81</v>
      </c>
      <c r="B84" s="21">
        <v>43416</v>
      </c>
      <c r="C84" s="20" t="s">
        <v>6</v>
      </c>
      <c r="D84" s="20">
        <v>5</v>
      </c>
      <c r="E84" s="22" t="s">
        <v>34</v>
      </c>
      <c r="F84" s="20">
        <v>1211</v>
      </c>
      <c r="G84" s="22" t="s">
        <v>87</v>
      </c>
      <c r="H84" s="32" t="str">
        <f>HYPERLINK("http://www.phaj.or.jp/book/sisetu_seigo/seigoW/p1211W.pdf","ページリンク")</f>
        <v>ページリンク</v>
      </c>
      <c r="I84" s="32" t="str">
        <f>HYPERLINK("http://www.phaj.or.jp/book/sisetu_seigo/seigoR/p1211.pdf","ページリンク")</f>
        <v>ページリンク</v>
      </c>
      <c r="J84" s="23" t="s">
        <v>146</v>
      </c>
    </row>
    <row r="85" spans="1:10" s="26" customFormat="1" ht="40.5" x14ac:dyDescent="0.25">
      <c r="A85" s="10">
        <v>82</v>
      </c>
      <c r="B85" s="21">
        <v>43416</v>
      </c>
      <c r="C85" s="20" t="s">
        <v>6</v>
      </c>
      <c r="D85" s="20">
        <v>5</v>
      </c>
      <c r="E85" s="22" t="s">
        <v>22</v>
      </c>
      <c r="F85" s="20">
        <v>1212</v>
      </c>
      <c r="G85" s="22" t="s">
        <v>56</v>
      </c>
      <c r="H85" s="32" t="str">
        <f>HYPERLINK("http://www.phaj.or.jp/book/sisetu_seigo/seigoW/p1212W.pdf","ページリンク")</f>
        <v>ページリンク</v>
      </c>
      <c r="I85" s="32" t="str">
        <f>HYPERLINK("http://www.phaj.or.jp/book/sisetu_seigo/seigoR/p1212.pdf","ページリンク")</f>
        <v>ページリンク</v>
      </c>
      <c r="J85" s="23" t="s">
        <v>146</v>
      </c>
    </row>
    <row r="86" spans="1:10" s="26" customFormat="1" ht="27" x14ac:dyDescent="0.25">
      <c r="A86" s="10">
        <v>83</v>
      </c>
      <c r="B86" s="21">
        <v>43416</v>
      </c>
      <c r="C86" s="20" t="s">
        <v>25</v>
      </c>
      <c r="D86" s="20">
        <v>5</v>
      </c>
      <c r="E86" s="22" t="s">
        <v>23</v>
      </c>
      <c r="F86" s="20">
        <v>1228</v>
      </c>
      <c r="G86" s="22" t="s">
        <v>47</v>
      </c>
      <c r="H86" s="32" t="str">
        <f>HYPERLINK("http://www.phaj.or.jp/book/sisetu_seigo/seigoW/p1228W.pdf","ページリンク")</f>
        <v>ページリンク</v>
      </c>
      <c r="I86" s="32" t="str">
        <f>HYPERLINK("http://www.phaj.or.jp/book/sisetu_seigo/seigoR/p1228.pdf","ページリンク")</f>
        <v>ページリンク</v>
      </c>
      <c r="J86" s="23" t="s">
        <v>146</v>
      </c>
    </row>
    <row r="87" spans="1:10" s="26" customFormat="1" ht="27" x14ac:dyDescent="0.25">
      <c r="A87" s="10">
        <v>84</v>
      </c>
      <c r="B87" s="21">
        <v>43416</v>
      </c>
      <c r="C87" s="20" t="s">
        <v>6</v>
      </c>
      <c r="D87" s="20">
        <v>5</v>
      </c>
      <c r="E87" s="22" t="s">
        <v>24</v>
      </c>
      <c r="F87" s="20">
        <v>1316</v>
      </c>
      <c r="G87" s="22" t="s">
        <v>71</v>
      </c>
      <c r="H87" s="32" t="str">
        <f>HYPERLINK("http://www.phaj.or.jp/book/sisetu_seigo/seigoW/p1316W.pdf","ページリンク")</f>
        <v>ページリンク</v>
      </c>
      <c r="I87" s="32" t="str">
        <f>HYPERLINK("http://www.phaj.or.jp/book/sisetu_seigo/seigoR/p1316.pdf","ページリンク")</f>
        <v>ページリンク</v>
      </c>
      <c r="J87" s="23" t="s">
        <v>146</v>
      </c>
    </row>
    <row r="88" spans="1:10" s="26" customFormat="1" ht="27" x14ac:dyDescent="0.25">
      <c r="A88" s="20">
        <v>85</v>
      </c>
      <c r="B88" s="21">
        <v>43993</v>
      </c>
      <c r="C88" s="20" t="s">
        <v>6</v>
      </c>
      <c r="D88" s="20">
        <v>5</v>
      </c>
      <c r="E88" s="22" t="s">
        <v>162</v>
      </c>
      <c r="F88" s="20">
        <v>1322</v>
      </c>
      <c r="G88" s="22" t="s">
        <v>163</v>
      </c>
      <c r="H88" s="32" t="str">
        <f>HYPERLINK("http://www.phaj.or.jp/book/sisetu_seigo/seigoW/p1322W.pdf","ページリンク")</f>
        <v>ページリンク</v>
      </c>
      <c r="I88" s="32" t="str">
        <f>HYPERLINK("http://www.phaj.or.jp/book/sisetu_seigo/seigoR/p1322.pdf","ページリンク")</f>
        <v>ページリンク</v>
      </c>
      <c r="J88" s="23"/>
    </row>
    <row r="89" spans="1:10" s="26" customFormat="1" ht="54" x14ac:dyDescent="0.25">
      <c r="A89" s="10">
        <v>86</v>
      </c>
      <c r="B89" s="21">
        <v>45397</v>
      </c>
      <c r="C89" s="20" t="s">
        <v>206</v>
      </c>
      <c r="D89" s="20">
        <v>1</v>
      </c>
      <c r="E89" s="22" t="s">
        <v>208</v>
      </c>
      <c r="F89" s="20">
        <v>1784</v>
      </c>
      <c r="G89" s="22" t="s">
        <v>207</v>
      </c>
      <c r="H89" s="18" t="str">
        <f>HYPERLINK("http://www.phaj.or.jp/book/sisetu_seigo/seigoW/p1784W.pdf","ページリンク")</f>
        <v>ページリンク</v>
      </c>
      <c r="I89" s="18" t="str">
        <f>HYPERLINK("http://www.phaj.or.jp/book/sisetu_seigo/seigoR/p1784.pdf","ページリンク")</f>
        <v>ページリンク</v>
      </c>
      <c r="J89" s="14"/>
    </row>
    <row r="90" spans="1:10" s="26" customFormat="1" ht="54" x14ac:dyDescent="0.25">
      <c r="A90" s="10">
        <v>87</v>
      </c>
      <c r="B90" s="21">
        <v>43416</v>
      </c>
      <c r="C90" s="20" t="s">
        <v>28</v>
      </c>
      <c r="D90" s="20">
        <v>1</v>
      </c>
      <c r="E90" s="22" t="s">
        <v>29</v>
      </c>
      <c r="F90" s="20">
        <v>1904</v>
      </c>
      <c r="G90" s="22" t="s">
        <v>85</v>
      </c>
      <c r="H90" s="32" t="str">
        <f>HYPERLINK("http://www.phaj.or.jp/book/sisetu_seigo/seigoW/p1904W.pdf","ページリンク")</f>
        <v>ページリンク</v>
      </c>
      <c r="I90" s="32" t="str">
        <f>HYPERLINK("http://www.phaj.or.jp/book/sisetu_seigo/seigoR/p1904.pdf","ページリンク")</f>
        <v>ページリンク</v>
      </c>
      <c r="J90" s="23" t="s">
        <v>146</v>
      </c>
    </row>
    <row r="91" spans="1:10" s="26" customFormat="1" ht="207" x14ac:dyDescent="0.25">
      <c r="A91" s="41">
        <v>88</v>
      </c>
      <c r="B91" s="49">
        <v>43416</v>
      </c>
      <c r="C91" s="41" t="s">
        <v>28</v>
      </c>
      <c r="D91" s="41">
        <v>1</v>
      </c>
      <c r="E91" s="47" t="s">
        <v>49</v>
      </c>
      <c r="F91" s="20" t="s">
        <v>76</v>
      </c>
      <c r="G91" s="22" t="s">
        <v>101</v>
      </c>
      <c r="H91" s="32" t="str">
        <f>HYPERLINK("http://www.phaj.or.jp/book/sisetu_seigo/seigoW/p1907-1909W.pdf","ページリンク")</f>
        <v>ページリンク</v>
      </c>
      <c r="I91" s="32" t="str">
        <f>HYPERLINK("http://www.phaj.or.jp/book/sisetu_seigo/seigoR/p1907-1909.pdf","ページリンク")</f>
        <v>ページリンク</v>
      </c>
      <c r="J91" s="23" t="s">
        <v>146</v>
      </c>
    </row>
    <row r="92" spans="1:10" s="26" customFormat="1" ht="27" x14ac:dyDescent="0.25">
      <c r="A92" s="56"/>
      <c r="B92" s="56"/>
      <c r="C92" s="56"/>
      <c r="D92" s="56"/>
      <c r="E92" s="57"/>
      <c r="F92" s="20">
        <v>1911</v>
      </c>
      <c r="G92" s="31" t="s">
        <v>77</v>
      </c>
      <c r="H92" s="32" t="str">
        <f>HYPERLINK("http://www.phaj.or.jp/book/sisetu_seigo/seigoW/p1911W.pdf","ページリンク")</f>
        <v>ページリンク</v>
      </c>
      <c r="I92" s="32" t="str">
        <f>HYPERLINK("http://www.phaj.or.jp/book/sisetu_seigo/seigoR/p1911.pdf","ページリンク")</f>
        <v>ページリンク</v>
      </c>
      <c r="J92" s="23" t="s">
        <v>146</v>
      </c>
    </row>
    <row r="93" spans="1:10" s="26" customFormat="1" ht="148.5" x14ac:dyDescent="0.25">
      <c r="A93" s="41">
        <v>89</v>
      </c>
      <c r="B93" s="49">
        <v>43530</v>
      </c>
      <c r="C93" s="41" t="s">
        <v>28</v>
      </c>
      <c r="D93" s="41">
        <v>1</v>
      </c>
      <c r="E93" s="47" t="s">
        <v>102</v>
      </c>
      <c r="F93" s="20" t="s">
        <v>103</v>
      </c>
      <c r="G93" s="22" t="s">
        <v>112</v>
      </c>
      <c r="H93" s="32" t="str">
        <f>HYPERLINK("http://www.phaj.or.jp/book/sisetu_seigo/seigoW/p1908-1909W_2.pdf","ページリンク")</f>
        <v>ページリンク</v>
      </c>
      <c r="I93" s="32" t="str">
        <f>HYPERLINK("http://www.phaj.or.jp/book/sisetu_seigo/seigoR/p1908-1909_2.pdf","ページリンク")</f>
        <v>ページリンク</v>
      </c>
      <c r="J93" s="23" t="s">
        <v>146</v>
      </c>
    </row>
    <row r="94" spans="1:10" s="26" customFormat="1" ht="81" x14ac:dyDescent="0.25">
      <c r="A94" s="43"/>
      <c r="B94" s="50"/>
      <c r="C94" s="43"/>
      <c r="D94" s="43"/>
      <c r="E94" s="48"/>
      <c r="F94" s="20">
        <v>1911</v>
      </c>
      <c r="G94" s="31" t="s">
        <v>113</v>
      </c>
      <c r="H94" s="32" t="str">
        <f>HYPERLINK("http://www.phaj.or.jp/book/sisetu_seigo/seigoW/p1911W_2.pdf","ページリンク")</f>
        <v>ページリンク</v>
      </c>
      <c r="I94" s="32" t="str">
        <f>HYPERLINK("http://www.phaj.or.jp/book/sisetu_seigo/seigoR/p1911_2.pdf","ページリンク")</f>
        <v>ページリンク</v>
      </c>
      <c r="J94" s="23" t="s">
        <v>146</v>
      </c>
    </row>
    <row r="95" spans="1:10" s="26" customFormat="1" ht="67.5" x14ac:dyDescent="0.25">
      <c r="A95" s="20">
        <v>90</v>
      </c>
      <c r="B95" s="21">
        <v>45397</v>
      </c>
      <c r="C95" s="20" t="s">
        <v>28</v>
      </c>
      <c r="D95" s="20">
        <v>1</v>
      </c>
      <c r="E95" s="22" t="s">
        <v>202</v>
      </c>
      <c r="F95" s="20">
        <v>1913</v>
      </c>
      <c r="G95" s="22" t="s">
        <v>203</v>
      </c>
      <c r="H95" s="32" t="str">
        <f>HYPERLINK("http://www.phaj.or.jp/book/sisetu_seigo/seigoW/p1913W.pdf","ページリンク")</f>
        <v>ページリンク</v>
      </c>
      <c r="I95" s="32" t="str">
        <f>HYPERLINK("http://www.phaj.or.jp/book/sisetu_seigo/seigoR/p1913.pdf","ページリンク")</f>
        <v>ページリンク</v>
      </c>
      <c r="J95" s="23"/>
    </row>
    <row r="96" spans="1:10" s="26" customFormat="1" ht="40.5" x14ac:dyDescent="0.25">
      <c r="A96" s="20">
        <v>91</v>
      </c>
      <c r="B96" s="21">
        <v>43993</v>
      </c>
      <c r="C96" s="20" t="s">
        <v>164</v>
      </c>
      <c r="D96" s="20">
        <v>2</v>
      </c>
      <c r="E96" s="22" t="s">
        <v>165</v>
      </c>
      <c r="F96" s="20">
        <v>1994</v>
      </c>
      <c r="G96" s="22" t="s">
        <v>168</v>
      </c>
      <c r="H96" s="32" t="str">
        <f>HYPERLINK("http://www.phaj.or.jp/book/sisetu_seigo/seigoW/p1994W.pdf","ページリンク")</f>
        <v>ページリンク</v>
      </c>
      <c r="I96" s="32" t="str">
        <f>HYPERLINK("http://www.phaj.or.jp/book/sisetu_seigo/seigoR/p1994.pdf","ページリンク")</f>
        <v>ページリンク</v>
      </c>
      <c r="J96" s="23"/>
    </row>
    <row r="97" spans="1:10" s="26" customFormat="1" ht="54" x14ac:dyDescent="0.25">
      <c r="A97" s="35">
        <v>92</v>
      </c>
      <c r="B97" s="36">
        <v>43993</v>
      </c>
      <c r="C97" s="20" t="s">
        <v>164</v>
      </c>
      <c r="D97" s="20">
        <v>2</v>
      </c>
      <c r="E97" s="22" t="s">
        <v>166</v>
      </c>
      <c r="F97" s="20">
        <v>1997</v>
      </c>
      <c r="G97" s="22" t="s">
        <v>167</v>
      </c>
      <c r="H97" s="28" t="str">
        <f>HYPERLINK("http://www.phaj.or.jp/book/sisetu_seigo/seigoW/p1997W.pdf","ページリンク")</f>
        <v>ページリンク</v>
      </c>
      <c r="I97" s="28" t="str">
        <f>HYPERLINK("http://www.phaj.or.jp/book/sisetu_seigo/seigoR/p1997.pdf","ページリンク")</f>
        <v>ページリンク</v>
      </c>
      <c r="J97" s="37"/>
    </row>
    <row r="98" spans="1:10" s="26" customFormat="1" ht="58.35" customHeight="1" x14ac:dyDescent="0.25">
      <c r="A98" s="64">
        <v>93</v>
      </c>
      <c r="B98" s="49">
        <v>43416</v>
      </c>
      <c r="C98" s="66" t="s">
        <v>28</v>
      </c>
      <c r="D98" s="66">
        <v>4</v>
      </c>
      <c r="E98" s="68" t="s">
        <v>30</v>
      </c>
      <c r="F98" s="20" t="s">
        <v>78</v>
      </c>
      <c r="G98" s="22" t="s">
        <v>80</v>
      </c>
      <c r="H98" s="32" t="str">
        <f>HYPERLINK("http://www.phaj.or.jp/book/sisetu_seigo/seigoW/p2109-2129W.pdf","ページリンク")</f>
        <v>ページリンク</v>
      </c>
      <c r="I98" s="32" t="str">
        <f>HYPERLINK("http://www.phaj.or.jp/book/sisetu_seigo/seigoR/p2109-2129.pdf","ページリンク")</f>
        <v>ページリンク</v>
      </c>
      <c r="J98" s="23" t="s">
        <v>146</v>
      </c>
    </row>
    <row r="99" spans="1:10" s="26" customFormat="1" ht="84" x14ac:dyDescent="0.25">
      <c r="A99" s="65"/>
      <c r="B99" s="65"/>
      <c r="C99" s="67"/>
      <c r="D99" s="67"/>
      <c r="E99" s="69"/>
      <c r="F99" s="20" t="s">
        <v>79</v>
      </c>
      <c r="G99" s="22" t="s">
        <v>81</v>
      </c>
      <c r="H99" s="32" t="str">
        <f>HYPERLINK("http://www.phaj.or.jp/book/sisetu_seigo/seigoW/p2146-2150W.pdf","ページリンク")</f>
        <v>ページリンク</v>
      </c>
      <c r="I99" s="32" t="str">
        <f>HYPERLINK("http://www.phaj.or.jp/book/sisetu_seigo/seigoR/p2146-2150.pdf","ページリンク")</f>
        <v>ページリンク</v>
      </c>
      <c r="J99" s="23" t="s">
        <v>146</v>
      </c>
    </row>
    <row r="100" spans="1:10" s="26" customFormat="1" ht="24" x14ac:dyDescent="0.25">
      <c r="A100" s="20">
        <v>94</v>
      </c>
      <c r="B100" s="21">
        <v>43676</v>
      </c>
      <c r="C100" s="41" t="s">
        <v>138</v>
      </c>
      <c r="D100" s="41" t="s">
        <v>138</v>
      </c>
      <c r="E100" s="44" t="s">
        <v>139</v>
      </c>
      <c r="F100" s="20">
        <v>2189</v>
      </c>
      <c r="G100" s="27" t="s">
        <v>140</v>
      </c>
      <c r="H100" s="32" t="str">
        <f>HYPERLINK("http://www.phaj.or.jp/book/sisetu_seigo/seigoW/p2189W.pdf","ページリンク")</f>
        <v>ページリンク</v>
      </c>
      <c r="I100" s="32" t="str">
        <f>HYPERLINK("http://www.phaj.or.jp/book/sisetu_seigo/seigoR/p2189.pdf","ページリンク")</f>
        <v>ページリンク</v>
      </c>
      <c r="J100" s="23" t="s">
        <v>146</v>
      </c>
    </row>
    <row r="101" spans="1:10" s="26" customFormat="1" ht="24" x14ac:dyDescent="0.25">
      <c r="A101" s="20">
        <v>95</v>
      </c>
      <c r="B101" s="21">
        <v>43676</v>
      </c>
      <c r="C101" s="42"/>
      <c r="D101" s="42"/>
      <c r="E101" s="45"/>
      <c r="F101" s="20">
        <v>2193</v>
      </c>
      <c r="G101" s="27" t="s">
        <v>141</v>
      </c>
      <c r="H101" s="32" t="str">
        <f>HYPERLINK("http://www.phaj.or.jp/book/sisetu_seigo/seigoW/p2193W.pdf","ページリンク")</f>
        <v>ページリンク</v>
      </c>
      <c r="I101" s="32" t="str">
        <f>HYPERLINK("http://www.phaj.or.jp/book/sisetu_seigo/seigoR/p2193.pdf","ページリンク")</f>
        <v>ページリンク</v>
      </c>
      <c r="J101" s="23" t="s">
        <v>146</v>
      </c>
    </row>
    <row r="102" spans="1:10" s="26" customFormat="1" ht="24" x14ac:dyDescent="0.25">
      <c r="A102" s="20">
        <v>96</v>
      </c>
      <c r="B102" s="21">
        <v>43676</v>
      </c>
      <c r="C102" s="42"/>
      <c r="D102" s="42"/>
      <c r="E102" s="45"/>
      <c r="F102" s="20">
        <v>2195</v>
      </c>
      <c r="G102" s="27" t="s">
        <v>142</v>
      </c>
      <c r="H102" s="32" t="str">
        <f>HYPERLINK("http://www.phaj.or.jp/book/sisetu_seigo/seigoW/p2195W.pdf","ページリンク")</f>
        <v>ページリンク</v>
      </c>
      <c r="I102" s="32" t="str">
        <f>HYPERLINK("http://www.phaj.or.jp/book/sisetu_seigo/seigoR/p2195.pdf","ページリンク")</f>
        <v>ページリンク</v>
      </c>
      <c r="J102" s="23" t="s">
        <v>146</v>
      </c>
    </row>
    <row r="103" spans="1:10" s="26" customFormat="1" ht="24" x14ac:dyDescent="0.25">
      <c r="A103" s="20">
        <v>97</v>
      </c>
      <c r="B103" s="21">
        <v>43676</v>
      </c>
      <c r="C103" s="42"/>
      <c r="D103" s="42"/>
      <c r="E103" s="45"/>
      <c r="F103" s="20">
        <v>2198</v>
      </c>
      <c r="G103" s="27" t="s">
        <v>143</v>
      </c>
      <c r="H103" s="32" t="str">
        <f>HYPERLINK("http://www.phaj.or.jp/book/sisetu_seigo/seigoW/p2198W.pdf","ページリンク")</f>
        <v>ページリンク</v>
      </c>
      <c r="I103" s="32" t="str">
        <f>HYPERLINK("http://www.phaj.or.jp/book/sisetu_seigo/seigoR/p2198.pdf","ページリンク")</f>
        <v>ページリンク</v>
      </c>
      <c r="J103" s="23" t="s">
        <v>146</v>
      </c>
    </row>
    <row r="104" spans="1:10" s="26" customFormat="1" ht="24" x14ac:dyDescent="0.25">
      <c r="A104" s="20">
        <v>98</v>
      </c>
      <c r="B104" s="21">
        <v>43676</v>
      </c>
      <c r="C104" s="43"/>
      <c r="D104" s="43"/>
      <c r="E104" s="46"/>
      <c r="F104" s="20">
        <v>2199</v>
      </c>
      <c r="G104" s="27" t="s">
        <v>144</v>
      </c>
      <c r="H104" s="32" t="str">
        <f>HYPERLINK("http://www.phaj.or.jp/book/sisetu_seigo/seigoW/p2199W.pdf","ページリンク")</f>
        <v>ページリンク</v>
      </c>
      <c r="I104" s="32" t="str">
        <f>HYPERLINK("http://www.phaj.or.jp/book/sisetu_seigo/seigoR/p2199.pdf","ページリンク")</f>
        <v>ページリンク</v>
      </c>
      <c r="J104" s="23" t="s">
        <v>146</v>
      </c>
    </row>
    <row r="105" spans="1:10" s="26" customFormat="1" x14ac:dyDescent="0.25">
      <c r="A105" s="38"/>
      <c r="B105" s="39"/>
      <c r="C105" s="38"/>
    </row>
  </sheetData>
  <mergeCells count="37">
    <mergeCell ref="A98:A99"/>
    <mergeCell ref="B98:B99"/>
    <mergeCell ref="C98:C99"/>
    <mergeCell ref="D98:D99"/>
    <mergeCell ref="E98:E99"/>
    <mergeCell ref="H30:H31"/>
    <mergeCell ref="I30:I31"/>
    <mergeCell ref="B43:B44"/>
    <mergeCell ref="C43:C44"/>
    <mergeCell ref="D43:D44"/>
    <mergeCell ref="E43:E44"/>
    <mergeCell ref="A1:G1"/>
    <mergeCell ref="B17:B18"/>
    <mergeCell ref="C17:C18"/>
    <mergeCell ref="D17:D18"/>
    <mergeCell ref="E17:E18"/>
    <mergeCell ref="A93:A94"/>
    <mergeCell ref="B93:B94"/>
    <mergeCell ref="C93:C94"/>
    <mergeCell ref="H45:H47"/>
    <mergeCell ref="I45:I47"/>
    <mergeCell ref="H62:H63"/>
    <mergeCell ref="I62:I63"/>
    <mergeCell ref="H75:H76"/>
    <mergeCell ref="I75:I76"/>
    <mergeCell ref="H77:H78"/>
    <mergeCell ref="I77:I78"/>
    <mergeCell ref="A91:A92"/>
    <mergeCell ref="B91:B92"/>
    <mergeCell ref="C91:C92"/>
    <mergeCell ref="D91:D92"/>
    <mergeCell ref="E91:E92"/>
    <mergeCell ref="C100:C104"/>
    <mergeCell ref="D100:D104"/>
    <mergeCell ref="E100:E104"/>
    <mergeCell ref="E93:E94"/>
    <mergeCell ref="D93:D94"/>
  </mergeCells>
  <phoneticPr fontId="1"/>
  <pageMargins left="0.51181102362204722" right="0.31496062992125984" top="0.74803149606299213" bottom="0.74803149606299213" header="0.31496062992125984" footer="0.31496062992125984"/>
  <pageSetup paperSize="8" scale="48" fitToHeight="0" orientation="portrait" r:id="rId1"/>
  <headerFooter>
    <oddHeader>&amp;R&amp;14【資料１】</oddHeader>
    <oddFooter>&amp;C&amp;11-　&amp;P　-</oddFooter>
  </headerFooter>
  <rowBreaks count="1" manualBreakCount="1">
    <brk id="6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I38"/>
    </sheetView>
  </sheetViews>
  <sheetFormatPr defaultColWidth="12" defaultRowHeight="13.5" x14ac:dyDescent="0.2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正誤表一覧</vt:lpstr>
      <vt:lpstr>Sheet1</vt:lpstr>
      <vt:lpstr>正誤表一覧!Print_Area</vt:lpstr>
      <vt:lpstr>正誤表一覧!Print_Titles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中村 俊之</dc:creator>
  <cp:keywords/>
  <dc:description/>
  <cp:lastModifiedBy>輝明</cp:lastModifiedBy>
  <cp:lastPrinted>2019-06-25T09:04:08Z</cp:lastPrinted>
  <dcterms:created xsi:type="dcterms:W3CDTF">2018-07-09T07:15:51Z</dcterms:created>
  <dcterms:modified xsi:type="dcterms:W3CDTF">2025-06-09T08:35:47Z</dcterms:modified>
  <cp:category/>
</cp:coreProperties>
</file>